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albertaforest.internal\users\RedirectedFolders\cvonsass\Desktop\Standard Health and Safety Audit - Excel 2025\"/>
    </mc:Choice>
  </mc:AlternateContent>
  <xr:revisionPtr revIDLastSave="0" documentId="13_ncr:1_{64EEE558-189B-4AB5-93C9-5CDD85CCB3B6}" xr6:coauthVersionLast="47" xr6:coauthVersionMax="47" xr10:uidLastSave="{00000000-0000-0000-0000-000000000000}"/>
  <bookViews>
    <workbookView xWindow="31470" yWindow="1290" windowWidth="25125" windowHeight="14505" activeTab="8" xr2:uid="{00000000-000D-0000-FFFF-FFFF00000000}"/>
  </bookViews>
  <sheets>
    <sheet name="Completion Instructions" sheetId="7" r:id="rId1"/>
    <sheet name="Cover Page" sheetId="1" r:id="rId2"/>
    <sheet name="Code of Ethics" sheetId="11" r:id="rId3"/>
    <sheet name="Interviews" sheetId="3" r:id="rId4"/>
    <sheet name="Interview Sampling" sheetId="9" r:id="rId5"/>
    <sheet name="Sampling Guide" sheetId="8" state="hidden" r:id="rId6"/>
    <sheet name="AUD Protocol" sheetId="2" r:id="rId7"/>
    <sheet name="Summary Score Sheet" sheetId="5" r:id="rId8"/>
    <sheet name="Notes" sheetId="10" r:id="rId9"/>
    <sheet name="Lists" sheetId="6" state="hidden" r:id="rId10"/>
  </sheets>
  <definedNames>
    <definedName name="_Hlk530031660" localSheetId="6">'AUD Protocol'!$G$426</definedName>
    <definedName name="Z_1F6092BF_79A8_41FC_90BB_80995E70DE06_.wvu.Rows" localSheetId="6" hidden="1">'AUD Protocol'!$279:$279</definedName>
  </definedNames>
  <calcPr calcId="191029"/>
  <customWorkbookViews>
    <customWorkbookView name="Carola von Sass - Personal View" guid="{1F6092BF-79A8-41FC-90BB-80995E70DE06}" mergeInterval="0" personalView="1" xWindow="2055" yWindow="112" windowWidth="1504" windowHeight="81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1" i="2" l="1"/>
  <c r="C73" i="10"/>
  <c r="B72" i="10"/>
  <c r="D529" i="2" l="1"/>
  <c r="F438" i="2"/>
  <c r="F543" i="2"/>
  <c r="D237" i="2" l="1"/>
  <c r="F208" i="2"/>
  <c r="F214" i="2"/>
  <c r="C40" i="10" s="1"/>
  <c r="D244" i="2"/>
  <c r="D125" i="2"/>
  <c r="F144" i="2"/>
  <c r="C28" i="10" s="1"/>
  <c r="C163" i="10"/>
  <c r="C151" i="10"/>
  <c r="C149" i="10"/>
  <c r="C140" i="10"/>
  <c r="C133" i="10"/>
  <c r="C132" i="10"/>
  <c r="C131" i="10"/>
  <c r="C130" i="10"/>
  <c r="C128" i="10"/>
  <c r="C124" i="10"/>
  <c r="C123" i="10"/>
  <c r="C120" i="10"/>
  <c r="C117" i="10"/>
  <c r="C116" i="10"/>
  <c r="C115" i="10"/>
  <c r="C114" i="10"/>
  <c r="C113" i="10"/>
  <c r="C112" i="10"/>
  <c r="C106" i="10"/>
  <c r="C105" i="10"/>
  <c r="C104" i="10"/>
  <c r="C78" i="10"/>
  <c r="C64" i="10"/>
  <c r="C63" i="10"/>
  <c r="C62" i="10"/>
  <c r="C57" i="10"/>
  <c r="C56" i="10"/>
  <c r="C53" i="10"/>
  <c r="C49" i="10"/>
  <c r="C48" i="10"/>
  <c r="C47" i="10"/>
  <c r="C39" i="10"/>
  <c r="C35" i="10"/>
  <c r="C34" i="10"/>
  <c r="C11" i="10"/>
  <c r="C8" i="10"/>
  <c r="D778" i="2"/>
  <c r="D768" i="2"/>
  <c r="D720" i="2"/>
  <c r="B5" i="10"/>
  <c r="B172" i="10"/>
  <c r="B171" i="10"/>
  <c r="B170" i="10"/>
  <c r="B169" i="10"/>
  <c r="B168" i="10"/>
  <c r="B167" i="10"/>
  <c r="B166" i="10"/>
  <c r="B165" i="10"/>
  <c r="B164" i="10"/>
  <c r="B163" i="10"/>
  <c r="B162" i="10"/>
  <c r="B161" i="10"/>
  <c r="B157" i="10"/>
  <c r="B141" i="10"/>
  <c r="B156" i="10"/>
  <c r="B155" i="10"/>
  <c r="B154" i="10"/>
  <c r="B153" i="10"/>
  <c r="B152" i="10"/>
  <c r="B151" i="10"/>
  <c r="B150" i="10"/>
  <c r="B149" i="10"/>
  <c r="B148" i="10"/>
  <c r="B147" i="10"/>
  <c r="B146" i="10"/>
  <c r="B145" i="10"/>
  <c r="B140" i="10"/>
  <c r="B139" i="10"/>
  <c r="B138" i="10"/>
  <c r="B137" i="10"/>
  <c r="B136" i="10"/>
  <c r="B135" i="10"/>
  <c r="B134" i="10"/>
  <c r="B133" i="10"/>
  <c r="B132" i="10"/>
  <c r="B131" i="10"/>
  <c r="B130" i="10"/>
  <c r="B128" i="10"/>
  <c r="B129" i="10"/>
  <c r="B124" i="10"/>
  <c r="B123" i="10"/>
  <c r="B122" i="10"/>
  <c r="B121" i="10"/>
  <c r="B120" i="10"/>
  <c r="B119" i="10"/>
  <c r="B118" i="10"/>
  <c r="B117" i="10"/>
  <c r="B116" i="10"/>
  <c r="B115" i="10"/>
  <c r="B114" i="10"/>
  <c r="B113" i="10"/>
  <c r="B112" i="10"/>
  <c r="B108" i="10"/>
  <c r="B107" i="10"/>
  <c r="B106" i="10"/>
  <c r="B105" i="10"/>
  <c r="B104" i="10"/>
  <c r="B103" i="10"/>
  <c r="B102" i="10"/>
  <c r="B101" i="10"/>
  <c r="B100" i="10"/>
  <c r="B99" i="10"/>
  <c r="B98" i="10"/>
  <c r="B94" i="10"/>
  <c r="B93" i="10"/>
  <c r="B92" i="10"/>
  <c r="B91" i="10"/>
  <c r="B90" i="10"/>
  <c r="B89" i="10"/>
  <c r="B88" i="10"/>
  <c r="B87" i="10"/>
  <c r="B86" i="10"/>
  <c r="B85" i="10"/>
  <c r="B84" i="10"/>
  <c r="B83" i="10"/>
  <c r="B79" i="10"/>
  <c r="B78" i="10"/>
  <c r="B77" i="10"/>
  <c r="B76" i="10"/>
  <c r="B75" i="10"/>
  <c r="B74" i="10"/>
  <c r="B73" i="10"/>
  <c r="B71" i="10"/>
  <c r="B70" i="10"/>
  <c r="B69" i="10"/>
  <c r="B68" i="10"/>
  <c r="B64" i="10"/>
  <c r="B63" i="10"/>
  <c r="B62" i="10"/>
  <c r="B61" i="10"/>
  <c r="B60" i="10"/>
  <c r="B59" i="10"/>
  <c r="B58" i="10"/>
  <c r="B57" i="10"/>
  <c r="B56" i="10"/>
  <c r="B55" i="10"/>
  <c r="B54" i="10"/>
  <c r="B52" i="10"/>
  <c r="B53" i="10"/>
  <c r="B51" i="10"/>
  <c r="B50" i="10"/>
  <c r="B49" i="10"/>
  <c r="B48" i="10"/>
  <c r="B47" i="10"/>
  <c r="B46" i="10"/>
  <c r="B45" i="10"/>
  <c r="B41" i="10"/>
  <c r="B40" i="10"/>
  <c r="B39" i="10"/>
  <c r="B38" i="10"/>
  <c r="B37" i="10"/>
  <c r="B36" i="10"/>
  <c r="B35" i="10"/>
  <c r="B34" i="10"/>
  <c r="B33" i="10"/>
  <c r="B32" i="10"/>
  <c r="B31" i="10"/>
  <c r="B30" i="10"/>
  <c r="B29" i="10"/>
  <c r="B28" i="10"/>
  <c r="B27" i="10"/>
  <c r="B26" i="10"/>
  <c r="B25" i="10"/>
  <c r="B24" i="10"/>
  <c r="B20" i="10"/>
  <c r="B19" i="10"/>
  <c r="B18" i="10"/>
  <c r="B17" i="10"/>
  <c r="B16" i="10"/>
  <c r="B15" i="10"/>
  <c r="B13" i="10"/>
  <c r="B12" i="10"/>
  <c r="B11" i="10"/>
  <c r="B14" i="10"/>
  <c r="B10" i="10"/>
  <c r="B9" i="10"/>
  <c r="B8" i="10"/>
  <c r="B7" i="10"/>
  <c r="B6" i="10"/>
  <c r="F146" i="2" l="1"/>
  <c r="D796" i="2"/>
  <c r="F211" i="2"/>
  <c r="E337" i="2" l="1"/>
  <c r="F337" i="2" s="1"/>
  <c r="F858" i="2"/>
  <c r="C165" i="10" s="1"/>
  <c r="E895" i="2"/>
  <c r="F895" i="2" s="1"/>
  <c r="E789" i="2"/>
  <c r="F789" i="2" s="1"/>
  <c r="C152" i="10" s="1"/>
  <c r="E778" i="2"/>
  <c r="F778" i="2" s="1"/>
  <c r="C150" i="10" s="1"/>
  <c r="E733" i="2"/>
  <c r="E727" i="2"/>
  <c r="E720" i="2"/>
  <c r="E713" i="2"/>
  <c r="F713" i="2" s="1"/>
  <c r="C136" i="10" s="1"/>
  <c r="E690" i="2"/>
  <c r="F690" i="2" s="1"/>
  <c r="E649" i="2"/>
  <c r="F649" i="2" s="1"/>
  <c r="E642" i="2"/>
  <c r="F642" i="2" s="1"/>
  <c r="C121" i="10" s="1"/>
  <c r="E625" i="2"/>
  <c r="E609" i="2"/>
  <c r="F609" i="2" s="1"/>
  <c r="E595" i="2"/>
  <c r="F595" i="2" s="1"/>
  <c r="E570" i="2"/>
  <c r="F570" i="2" s="1"/>
  <c r="C107" i="10" s="1"/>
  <c r="E557" i="2"/>
  <c r="F557" i="2" s="1"/>
  <c r="E529" i="2"/>
  <c r="F529" i="2" s="1"/>
  <c r="E521" i="2"/>
  <c r="F521" i="2" s="1"/>
  <c r="C99" i="10" s="1"/>
  <c r="E514" i="2"/>
  <c r="F514" i="2" s="1"/>
  <c r="C98" i="10" s="1"/>
  <c r="D444" i="2"/>
  <c r="E451" i="2"/>
  <c r="F451" i="2" s="1"/>
  <c r="C87" i="10" s="1"/>
  <c r="E438" i="2"/>
  <c r="E409" i="2"/>
  <c r="F409" i="2" s="1"/>
  <c r="E358" i="2"/>
  <c r="F358" i="2" s="1"/>
  <c r="C69" i="10" s="1"/>
  <c r="E330" i="2"/>
  <c r="F330" i="2" s="1"/>
  <c r="E312" i="2"/>
  <c r="E278" i="2"/>
  <c r="F278" i="2" s="1"/>
  <c r="E261" i="2"/>
  <c r="E244" i="2"/>
  <c r="F244" i="2" s="1"/>
  <c r="C46" i="10" s="1"/>
  <c r="E237" i="2"/>
  <c r="F237" i="2" s="1"/>
  <c r="C45" i="10" s="1"/>
  <c r="E186" i="2"/>
  <c r="F186" i="2" s="1"/>
  <c r="E129" i="2"/>
  <c r="E136" i="2"/>
  <c r="E121" i="2"/>
  <c r="E114" i="2"/>
  <c r="B14" i="5"/>
  <c r="B13" i="5"/>
  <c r="B12" i="5"/>
  <c r="B11" i="5"/>
  <c r="B10" i="5"/>
  <c r="B9" i="5"/>
  <c r="B8" i="5"/>
  <c r="B7" i="5"/>
  <c r="B6" i="5"/>
  <c r="B5" i="5"/>
  <c r="L18" i="3"/>
  <c r="K18" i="3"/>
  <c r="J18" i="3"/>
  <c r="I18" i="3"/>
  <c r="D204" i="2" s="1"/>
  <c r="H18" i="3"/>
  <c r="F18" i="3"/>
  <c r="E18" i="3"/>
  <c r="D18" i="3"/>
  <c r="C18" i="3"/>
  <c r="M15" i="3"/>
  <c r="M16" i="3"/>
  <c r="M17" i="3"/>
  <c r="G15" i="3"/>
  <c r="G16" i="3"/>
  <c r="G17" i="3"/>
  <c r="M7" i="3"/>
  <c r="M8" i="3"/>
  <c r="M9" i="3"/>
  <c r="M10" i="3"/>
  <c r="M11" i="3"/>
  <c r="M12" i="3"/>
  <c r="M13" i="3"/>
  <c r="M14" i="3"/>
  <c r="M6" i="3"/>
  <c r="G6" i="3"/>
  <c r="G7" i="3"/>
  <c r="G8" i="3"/>
  <c r="G9" i="3"/>
  <c r="G10" i="3"/>
  <c r="G11" i="3"/>
  <c r="G12" i="3"/>
  <c r="G13" i="3"/>
  <c r="G14" i="3"/>
  <c r="F24" i="2"/>
  <c r="C9" i="10" s="1"/>
  <c r="F848" i="2"/>
  <c r="F814" i="2"/>
  <c r="C156" i="10" s="1"/>
  <c r="F782" i="2"/>
  <c r="F255" i="2"/>
  <c r="F249" i="2"/>
  <c r="F252" i="2"/>
  <c r="C38" i="10"/>
  <c r="F190" i="2"/>
  <c r="D271" i="2" l="1"/>
  <c r="D286" i="2"/>
  <c r="E286" i="2" s="1"/>
  <c r="F286" i="2" s="1"/>
  <c r="C54" i="10" s="1"/>
  <c r="F625" i="2"/>
  <c r="C118" i="10" s="1"/>
  <c r="C171" i="10"/>
  <c r="C122" i="10"/>
  <c r="F659" i="2"/>
  <c r="C85" i="10"/>
  <c r="D403" i="2"/>
  <c r="E403" i="2" s="1"/>
  <c r="F403" i="2" s="1"/>
  <c r="C77" i="10" s="1"/>
  <c r="D369" i="2"/>
  <c r="E369" i="2" s="1"/>
  <c r="F369" i="2" s="1"/>
  <c r="C71" i="10" s="1"/>
  <c r="C100" i="10"/>
  <c r="D864" i="2"/>
  <c r="D871" i="2"/>
  <c r="E871" i="2" s="1"/>
  <c r="F871" i="2" s="1"/>
  <c r="C167" i="10" s="1"/>
  <c r="F114" i="2"/>
  <c r="F720" i="2"/>
  <c r="D397" i="2"/>
  <c r="E397" i="2" s="1"/>
  <c r="F397" i="2" s="1"/>
  <c r="C76" i="10" s="1"/>
  <c r="D385" i="2"/>
  <c r="D179" i="2"/>
  <c r="D391" i="2"/>
  <c r="D379" i="2"/>
  <c r="D363" i="2"/>
  <c r="D352" i="2"/>
  <c r="D319" i="2"/>
  <c r="E319" i="2" s="1"/>
  <c r="F319" i="2" s="1"/>
  <c r="C61" i="10" s="1"/>
  <c r="D844" i="2"/>
  <c r="D293" i="2"/>
  <c r="E293" i="2" s="1"/>
  <c r="F293" i="2" s="1"/>
  <c r="C55" i="10" s="1"/>
  <c r="D837" i="2"/>
  <c r="D743" i="2"/>
  <c r="D73" i="2"/>
  <c r="E70" i="2" s="1"/>
  <c r="F70" i="2" s="1"/>
  <c r="C17" i="10" s="1"/>
  <c r="D705" i="2"/>
  <c r="D66" i="2"/>
  <c r="E63" i="2" s="1"/>
  <c r="F63" i="2" s="1"/>
  <c r="C16" i="10" s="1"/>
  <c r="D550" i="2"/>
  <c r="D543" i="2"/>
  <c r="D101" i="2"/>
  <c r="D172" i="2"/>
  <c r="D415" i="2"/>
  <c r="E271" i="2"/>
  <c r="F271" i="2" s="1"/>
  <c r="D698" i="2"/>
  <c r="D577" i="2"/>
  <c r="E577" i="2" s="1"/>
  <c r="F577" i="2" s="1"/>
  <c r="C108" i="10" s="1"/>
  <c r="D536" i="2"/>
  <c r="D497" i="2"/>
  <c r="D486" i="2"/>
  <c r="D803" i="2"/>
  <c r="D465" i="2"/>
  <c r="D197" i="2"/>
  <c r="D479" i="2"/>
  <c r="D472" i="2"/>
  <c r="D165" i="2"/>
  <c r="D58" i="2"/>
  <c r="E54" i="2" s="1"/>
  <c r="F54" i="2" s="1"/>
  <c r="C15" i="10" s="1"/>
  <c r="D157" i="2"/>
  <c r="E157" i="2" s="1"/>
  <c r="F157" i="2" s="1"/>
  <c r="B15" i="5"/>
  <c r="C50" i="10"/>
  <c r="M18" i="3"/>
  <c r="G18" i="3"/>
  <c r="F889" i="2"/>
  <c r="C170" i="10" s="1"/>
  <c r="F756" i="2"/>
  <c r="C145" i="10" s="1"/>
  <c r="F762" i="2"/>
  <c r="C147" i="10" s="1"/>
  <c r="F759" i="2"/>
  <c r="C146" i="10" s="1"/>
  <c r="F635" i="2"/>
  <c r="F617" i="2"/>
  <c r="F428" i="2"/>
  <c r="C83" i="10" s="1"/>
  <c r="F431" i="2"/>
  <c r="C84" i="10" s="1"/>
  <c r="F491" i="2"/>
  <c r="C93" i="10" s="1"/>
  <c r="F373" i="2"/>
  <c r="F303" i="2"/>
  <c r="C58" i="10" s="1"/>
  <c r="F27" i="2"/>
  <c r="C10" i="10" s="1"/>
  <c r="F419" i="2" l="1"/>
  <c r="C8" i="5" s="1"/>
  <c r="C72" i="10"/>
  <c r="C52" i="10"/>
  <c r="F342" i="2"/>
  <c r="F733" i="2"/>
  <c r="C139" i="10" s="1"/>
  <c r="C137" i="10"/>
  <c r="C24" i="10"/>
  <c r="F121" i="2"/>
  <c r="C25" i="10" s="1"/>
  <c r="F129" i="2"/>
  <c r="C26" i="10" s="1"/>
  <c r="F727" i="2"/>
  <c r="C138" i="10" s="1"/>
  <c r="F341" i="2"/>
  <c r="C7" i="5" s="1"/>
  <c r="D854" i="2"/>
  <c r="D51" i="2"/>
  <c r="D820" i="2"/>
  <c r="D44" i="2"/>
  <c r="E40" i="2" s="1"/>
  <c r="F40" i="2" s="1"/>
  <c r="C13" i="10" s="1"/>
  <c r="D37" i="2"/>
  <c r="D13" i="2"/>
  <c r="D220" i="2"/>
  <c r="D674" i="2"/>
  <c r="D902" i="2"/>
  <c r="D885" i="2"/>
  <c r="D631" i="2"/>
  <c r="E631" i="2" s="1"/>
  <c r="F631" i="2" s="1"/>
  <c r="D878" i="2"/>
  <c r="F136" i="2"/>
  <c r="C27" i="10" s="1"/>
  <c r="E194" i="2"/>
  <c r="F194" i="2" s="1"/>
  <c r="C36" i="10" s="1"/>
  <c r="E201" i="2"/>
  <c r="F201" i="2" s="1"/>
  <c r="C37" i="10" s="1"/>
  <c r="E98" i="2"/>
  <c r="F98" i="2" s="1"/>
  <c r="D92" i="2"/>
  <c r="E89" i="2" s="1"/>
  <c r="F89" i="2" s="1"/>
  <c r="C19" i="10" s="1"/>
  <c r="D83" i="2"/>
  <c r="E864" i="2"/>
  <c r="F864" i="2" s="1"/>
  <c r="C166" i="10" s="1"/>
  <c r="E844" i="2"/>
  <c r="F844" i="2" s="1"/>
  <c r="C162" i="10" s="1"/>
  <c r="E837" i="2"/>
  <c r="F837" i="2" s="1"/>
  <c r="D810" i="2"/>
  <c r="E768" i="2"/>
  <c r="F768" i="2" s="1"/>
  <c r="E743" i="2"/>
  <c r="F743" i="2" s="1"/>
  <c r="C141" i="10" s="1"/>
  <c r="E705" i="2"/>
  <c r="F705" i="2" s="1"/>
  <c r="C135" i="10" s="1"/>
  <c r="E698" i="2"/>
  <c r="F698" i="2" s="1"/>
  <c r="C134" i="10" s="1"/>
  <c r="D602" i="2"/>
  <c r="E602" i="2" s="1"/>
  <c r="F602" i="2" s="1"/>
  <c r="E497" i="2"/>
  <c r="F497" i="2" s="1"/>
  <c r="E536" i="2"/>
  <c r="E486" i="2"/>
  <c r="F486" i="2" s="1"/>
  <c r="C92" i="10" s="1"/>
  <c r="E479" i="2"/>
  <c r="F479" i="2" s="1"/>
  <c r="C91" i="10" s="1"/>
  <c r="E472" i="2"/>
  <c r="F472" i="2" s="1"/>
  <c r="C90" i="10" s="1"/>
  <c r="E465" i="2"/>
  <c r="F465" i="2" s="1"/>
  <c r="E444" i="2"/>
  <c r="F444" i="2" s="1"/>
  <c r="D457" i="2"/>
  <c r="E457" i="2" s="1"/>
  <c r="F457" i="2" s="1"/>
  <c r="C88" i="10" s="1"/>
  <c r="E415" i="2"/>
  <c r="F415" i="2" s="1"/>
  <c r="C79" i="10" s="1"/>
  <c r="E391" i="2"/>
  <c r="F391" i="2" s="1"/>
  <c r="C75" i="10" s="1"/>
  <c r="E385" i="2"/>
  <c r="F385" i="2" s="1"/>
  <c r="C74" i="10" s="1"/>
  <c r="E379" i="2"/>
  <c r="F379" i="2" s="1"/>
  <c r="E363" i="2"/>
  <c r="F363" i="2" s="1"/>
  <c r="C70" i="10" s="1"/>
  <c r="E352" i="2"/>
  <c r="F352" i="2" s="1"/>
  <c r="E172" i="2"/>
  <c r="F172" i="2" s="1"/>
  <c r="E165" i="2"/>
  <c r="F165" i="2" s="1"/>
  <c r="C31" i="10" s="1"/>
  <c r="F772" i="2"/>
  <c r="F737" i="2"/>
  <c r="F684" i="2"/>
  <c r="F681" i="2"/>
  <c r="F678" i="2"/>
  <c r="F668" i="2"/>
  <c r="F656" i="2"/>
  <c r="F653" i="2"/>
  <c r="C11" i="5"/>
  <c r="F620" i="2"/>
  <c r="F614" i="2"/>
  <c r="F564" i="2"/>
  <c r="F561" i="2"/>
  <c r="F324" i="2"/>
  <c r="F306" i="2"/>
  <c r="F312" i="2" s="1"/>
  <c r="F300" i="2"/>
  <c r="F297" i="2"/>
  <c r="F30" i="2"/>
  <c r="F21" i="2"/>
  <c r="F17" i="2"/>
  <c r="C7" i="10" s="1"/>
  <c r="F7" i="2"/>
  <c r="C5" i="10" s="1"/>
  <c r="C89" i="10" l="1"/>
  <c r="F502" i="2"/>
  <c r="C119" i="10"/>
  <c r="F660" i="2"/>
  <c r="C161" i="10"/>
  <c r="C68" i="10"/>
  <c r="F420" i="2"/>
  <c r="F421" i="2" s="1"/>
  <c r="E8" i="5" s="1"/>
  <c r="C148" i="10"/>
  <c r="C94" i="10"/>
  <c r="F501" i="2"/>
  <c r="C9" i="5" s="1"/>
  <c r="C20" i="10"/>
  <c r="C59" i="10"/>
  <c r="C86" i="10"/>
  <c r="F536" i="2"/>
  <c r="C101" i="10" s="1"/>
  <c r="F224" i="2"/>
  <c r="C6" i="5" s="1"/>
  <c r="C32" i="10"/>
  <c r="C29" i="10"/>
  <c r="E80" i="2"/>
  <c r="E803" i="2"/>
  <c r="F803" i="2" s="1"/>
  <c r="C154" i="10" s="1"/>
  <c r="E796" i="2"/>
  <c r="F796" i="2" s="1"/>
  <c r="C153" i="10" s="1"/>
  <c r="E810" i="2"/>
  <c r="F810" i="2" s="1"/>
  <c r="C155" i="10" s="1"/>
  <c r="F747" i="2"/>
  <c r="C12" i="5" s="1"/>
  <c r="E550" i="2"/>
  <c r="E543" i="2"/>
  <c r="C102" i="10" s="1"/>
  <c r="E179" i="2"/>
  <c r="F179" i="2" s="1"/>
  <c r="C33" i="10" l="1"/>
  <c r="F550" i="2"/>
  <c r="C30" i="10"/>
  <c r="F265" i="2"/>
  <c r="C51" i="10" s="1"/>
  <c r="F80" i="2"/>
  <c r="F581" i="2"/>
  <c r="C10" i="5" s="1"/>
  <c r="F503" i="2"/>
  <c r="E9" i="5" s="1"/>
  <c r="D9" i="5"/>
  <c r="D8" i="5"/>
  <c r="C103" i="10" l="1"/>
  <c r="F582" i="2"/>
  <c r="D10" i="5" s="1"/>
  <c r="C18" i="10"/>
  <c r="F105" i="2"/>
  <c r="C5" i="5" s="1"/>
  <c r="F583" i="2" l="1"/>
  <c r="E10" i="5" s="1"/>
  <c r="E47" i="2" l="1"/>
  <c r="F47" i="2" s="1"/>
  <c r="C14" i="10" s="1"/>
  <c r="E878" i="2"/>
  <c r="F878" i="2" s="1"/>
  <c r="C168" i="10" s="1"/>
  <c r="E34" i="2"/>
  <c r="F34" i="2" s="1"/>
  <c r="C12" i="10" s="1"/>
  <c r="E854" i="2"/>
  <c r="F854" i="2" s="1"/>
  <c r="E902" i="2"/>
  <c r="E10" i="2"/>
  <c r="F10" i="2" s="1"/>
  <c r="F106" i="2" l="1"/>
  <c r="D5" i="5" s="1"/>
  <c r="C164" i="10"/>
  <c r="C6" i="10"/>
  <c r="F902" i="2"/>
  <c r="E885" i="2"/>
  <c r="F885" i="2" s="1"/>
  <c r="C169" i="10" s="1"/>
  <c r="E674" i="2"/>
  <c r="F674" i="2" s="1"/>
  <c r="E820" i="2"/>
  <c r="F820" i="2" s="1"/>
  <c r="E220" i="2"/>
  <c r="F661" i="2"/>
  <c r="E11" i="5" s="1"/>
  <c r="D11" i="5"/>
  <c r="F825" i="2" l="1"/>
  <c r="F824" i="2"/>
  <c r="C13" i="5" s="1"/>
  <c r="F907" i="2"/>
  <c r="D14" i="5" s="1"/>
  <c r="C129" i="10"/>
  <c r="F748" i="2"/>
  <c r="D12" i="5" s="1"/>
  <c r="C172" i="10"/>
  <c r="F906" i="2"/>
  <c r="C14" i="5" s="1"/>
  <c r="C157" i="10"/>
  <c r="F220" i="2"/>
  <c r="F107" i="2"/>
  <c r="E5" i="5" s="1"/>
  <c r="C15" i="5" l="1"/>
  <c r="C41" i="10"/>
  <c r="F225" i="2"/>
  <c r="F226" i="2" s="1"/>
  <c r="E6" i="5" s="1"/>
  <c r="F749" i="2"/>
  <c r="E12" i="5" s="1"/>
  <c r="F826" i="2"/>
  <c r="E13" i="5" s="1"/>
  <c r="F908" i="2"/>
  <c r="E14" i="5" s="1"/>
  <c r="D6" i="5" l="1"/>
  <c r="D13" i="5"/>
  <c r="C60" i="10"/>
  <c r="D7" i="5"/>
  <c r="D15" i="5" l="1"/>
  <c r="E15" i="5" s="1"/>
  <c r="F343" i="2"/>
  <c r="E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A21" authorId="0" shapeId="0" xr:uid="{68144B44-6F40-4E2B-82A1-F957D200B4C6}">
      <text>
        <r>
          <rPr>
            <b/>
            <sz val="9"/>
            <color indexed="81"/>
            <rFont val="Aptos"/>
            <family val="2"/>
          </rPr>
          <t xml:space="preserve">Note:
</t>
        </r>
        <r>
          <rPr>
            <sz val="9"/>
            <color indexed="81"/>
            <rFont val="Aptos"/>
            <family val="2"/>
          </rPr>
          <t xml:space="preserve">This section applies to audits conducted for certification or recertification only.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M18" authorId="0" shapeId="0" xr:uid="{0618FD3E-0A97-4C6C-B09D-BD87164AF893}">
      <text>
        <r>
          <rPr>
            <b/>
            <sz val="9"/>
            <color indexed="81"/>
            <rFont val="Aptos"/>
            <family val="2"/>
          </rPr>
          <t>Note:</t>
        </r>
        <r>
          <rPr>
            <sz val="9"/>
            <color indexed="81"/>
            <rFont val="Aptos"/>
            <family val="2"/>
          </rPr>
          <t xml:space="preserve">
If this cell is yellow, then your interview sample does NOT meet minimum interview requirements. Please double check your interview sampling guide. 
Remember contractor and visitor interviews can NOT be included in your minimum sample size. </t>
        </r>
        <r>
          <rPr>
            <sz val="9"/>
            <color indexed="81"/>
            <rFont val="Tahoma"/>
            <family val="2"/>
          </rPr>
          <t xml:space="preserve">
</t>
        </r>
      </text>
    </comment>
    <comment ref="A23" authorId="0" shapeId="0" xr:uid="{585BDE40-6A75-4996-8E5E-1F0F1AB715D9}">
      <text>
        <r>
          <rPr>
            <b/>
            <sz val="9"/>
            <color indexed="81"/>
            <rFont val="Aptos"/>
            <family val="2"/>
          </rPr>
          <t>Reminder:</t>
        </r>
        <r>
          <rPr>
            <sz val="9"/>
            <color indexed="81"/>
            <rFont val="Aptos"/>
            <family val="2"/>
          </rPr>
          <t xml:space="preserve">
Do not include yourself in this category. To maintain objectivity and audit integrity, auditors should not interview themselves.</t>
        </r>
      </text>
    </comment>
    <comment ref="A24" authorId="0" shapeId="0" xr:uid="{E146CD12-D7F9-4B01-9417-2798CDEECD03}">
      <text>
        <r>
          <rPr>
            <b/>
            <sz val="9"/>
            <color indexed="81"/>
            <rFont val="Aptos"/>
            <family val="2"/>
          </rPr>
          <t xml:space="preserve">Reminder:
</t>
        </r>
        <r>
          <rPr>
            <sz val="9"/>
            <color indexed="81"/>
            <rFont val="Aptos"/>
            <family val="2"/>
          </rPr>
          <t xml:space="preserve">Do not include yourself in this category. To maintain objectivity and audit integrity, auditors should not interview themselves.
</t>
        </r>
      </text>
    </comment>
    <comment ref="A25" authorId="0" shapeId="0" xr:uid="{E08C5AC9-C926-4307-B7D2-D311EC27DE8E}">
      <text>
        <r>
          <rPr>
            <b/>
            <sz val="9"/>
            <color indexed="81"/>
            <rFont val="Aptos"/>
            <family val="2"/>
          </rPr>
          <t xml:space="preserve">Note: 
</t>
        </r>
        <r>
          <rPr>
            <sz val="9"/>
            <color indexed="81"/>
            <rFont val="Aptos"/>
            <family val="2"/>
          </rPr>
          <t xml:space="preserve">Committee Members or Representatives should be interviewed within their applicable level (e.g. Senior Manager, Manager, Supervisor, Worker) as part of the regular employee sampling (above).
However, for the purposes of Element 9 reporting, their participation is also tracked separately here to verify representation and involvement in the health and safety program. This does NOT affect the overall minimum sample size which is based on the ‘Audit Sampling Details by Site and Level” table above. 
</t>
        </r>
      </text>
    </comment>
    <comment ref="A27" authorId="0" shapeId="0" xr:uid="{0B93C58C-4B5A-4655-BA7F-C43C10DB3565}">
      <text>
        <r>
          <rPr>
            <b/>
            <sz val="9"/>
            <color indexed="81"/>
            <rFont val="Aptos"/>
            <family val="2"/>
          </rPr>
          <t xml:space="preserve">Optional:
</t>
        </r>
        <r>
          <rPr>
            <sz val="9"/>
            <color indexed="81"/>
            <rFont val="Aptos"/>
            <family val="2"/>
          </rPr>
          <t>Subcontracted workers or supervisors must first be included under ‘Sampling Details (Other)’ in the Contracted Employers/Workers section.
If, in the auditor’s judgment, it would benefit the audit to interview these individuals using the employee worker or supervisor interview questions, the total number of those additional interviews should be entered under the ‘Subcontracted Workers/Supervisors (optional)’ section here.
Although these individuals are not direct employees (they hold their own WCB account), they may perform work in a way that closely aligns with your own workforce, making their input valuable to the audit.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D118" authorId="0" shapeId="0" xr:uid="{D297EEF5-885A-4119-BD7B-53B8F400767B}">
      <text>
        <r>
          <rPr>
            <b/>
            <sz val="9"/>
            <color indexed="81"/>
            <rFont val="Aptos"/>
            <family val="2"/>
          </rPr>
          <t xml:space="preserve">Sampling:
</t>
        </r>
        <r>
          <rPr>
            <sz val="9"/>
            <color indexed="81"/>
            <rFont val="Aptos"/>
            <family val="2"/>
          </rPr>
          <t xml:space="preserve">Sampling is NOT permitted here. 
Identify the total number of jobs and the total inventoried. Notes should include examples of jobs listed in the inventory and any jobs missing from the inventory. 
An inventory could be a documented list, positions listed in an organizational chart, or other. </t>
        </r>
        <r>
          <rPr>
            <sz val="9"/>
            <color indexed="81"/>
            <rFont val="Tahoma"/>
            <family val="2"/>
          </rPr>
          <t xml:space="preserve">
</t>
        </r>
      </text>
    </comment>
    <comment ref="D125" authorId="0" shapeId="0" xr:uid="{F311F805-807A-41CF-9BF5-6C27796BDD12}">
      <text>
        <r>
          <rPr>
            <b/>
            <sz val="9"/>
            <color indexed="81"/>
            <rFont val="Aptos"/>
            <family val="2"/>
          </rPr>
          <t>Sampling:</t>
        </r>
        <r>
          <rPr>
            <sz val="9"/>
            <color indexed="81"/>
            <rFont val="Tahoma"/>
            <family val="2"/>
          </rPr>
          <t xml:space="preserve">
</t>
        </r>
        <r>
          <rPr>
            <sz val="9"/>
            <color indexed="81"/>
            <rFont val="Aptos"/>
            <family val="2"/>
          </rPr>
          <t xml:space="preserve">Sampling is NOT permitted here. Identify the total number of occupations (jobs) that have a </t>
        </r>
        <r>
          <rPr>
            <b/>
            <sz val="9"/>
            <color indexed="81"/>
            <rFont val="Aptos"/>
            <family val="2"/>
          </rPr>
          <t>complete</t>
        </r>
        <r>
          <rPr>
            <sz val="9"/>
            <color indexed="81"/>
            <rFont val="Aptos"/>
            <family val="2"/>
          </rPr>
          <t xml:space="preserve"> task inventory. 
</t>
        </r>
        <r>
          <rPr>
            <i/>
            <sz val="9"/>
            <color indexed="81"/>
            <rFont val="Aptos"/>
            <family val="2"/>
          </rPr>
          <t>A complete task inventory includes all core duties, routine activities, and any tasks that may present significant hazards or require specific controls (e.g. guards, procedures, supervision, or training).</t>
        </r>
        <r>
          <rPr>
            <sz val="9"/>
            <color indexed="81"/>
            <rFont val="Aptos"/>
            <family val="2"/>
          </rPr>
          <t xml:space="preserve">
</t>
        </r>
        <r>
          <rPr>
            <i/>
            <sz val="9"/>
            <color indexed="81"/>
            <rFont val="Aptos"/>
            <family val="2"/>
          </rPr>
          <t>To be considered complete, the task inventory must:
• Include all regular and recurring tasks performed by the job holder;
• Include infrequent tasks that present potential hazards or require specific controls;
• Exclude only those tasks that are rare and low risk, or that fall outside the scope of the job.</t>
        </r>
        <r>
          <rPr>
            <sz val="9"/>
            <color indexed="81"/>
            <rFont val="Aptos"/>
            <family val="2"/>
          </rPr>
          <t xml:space="preserve">
Notes should include examples of jobs with both complete and incomplete task inventories. Where possible, provide examples of tasks that were appropriately included, as well as those that were missing but should have been captured.  </t>
        </r>
      </text>
    </comment>
    <comment ref="G127" authorId="0" shapeId="0" xr:uid="{083A6885-E97A-4DA8-8E15-B150345C3927}">
      <text>
        <r>
          <rPr>
            <b/>
            <sz val="9"/>
            <color indexed="81"/>
            <rFont val="Aptos"/>
            <family val="2"/>
          </rPr>
          <t xml:space="preserve">Hazards:
</t>
        </r>
        <r>
          <rPr>
            <sz val="9"/>
            <color indexed="81"/>
            <rFont val="Aptos"/>
            <family val="2"/>
          </rPr>
          <t xml:space="preserve">• </t>
        </r>
        <r>
          <rPr>
            <b/>
            <sz val="9"/>
            <color indexed="81"/>
            <rFont val="Aptos"/>
            <family val="2"/>
          </rPr>
          <t>Physical</t>
        </r>
        <r>
          <rPr>
            <sz val="9"/>
            <color indexed="81"/>
            <rFont val="Aptos"/>
            <family val="2"/>
          </rPr>
          <t xml:space="preserve"> hazards (can injure with or without contact)
• </t>
        </r>
        <r>
          <rPr>
            <b/>
            <sz val="9"/>
            <color indexed="81"/>
            <rFont val="Aptos"/>
            <family val="2"/>
          </rPr>
          <t>Chemical</t>
        </r>
        <r>
          <rPr>
            <sz val="9"/>
            <color indexed="81"/>
            <rFont val="Aptos"/>
            <family val="2"/>
          </rPr>
          <t xml:space="preserve"> hazards (toxins that can be inhaled/ingested, etc.), 
• </t>
        </r>
        <r>
          <rPr>
            <b/>
            <sz val="9"/>
            <color indexed="81"/>
            <rFont val="Aptos"/>
            <family val="2"/>
          </rPr>
          <t>Biological</t>
        </r>
        <r>
          <rPr>
            <sz val="9"/>
            <color indexed="81"/>
            <rFont val="Aptos"/>
            <family val="2"/>
          </rPr>
          <t xml:space="preserve"> hazards (exposure to moulds, viruses, or animal droppings, for example)
• </t>
        </r>
        <r>
          <rPr>
            <b/>
            <sz val="9"/>
            <color indexed="81"/>
            <rFont val="Aptos"/>
            <family val="2"/>
          </rPr>
          <t>Psychological</t>
        </r>
        <r>
          <rPr>
            <sz val="9"/>
            <color indexed="81"/>
            <rFont val="Aptos"/>
            <family val="2"/>
          </rPr>
          <t xml:space="preserve"> hazards (can affect mental well-being – for example, working alone, shift work, or fatigue)</t>
        </r>
        <r>
          <rPr>
            <b/>
            <sz val="9"/>
            <color indexed="81"/>
            <rFont val="Aptos"/>
            <family val="2"/>
          </rPr>
          <t xml:space="preserve">
</t>
        </r>
        <r>
          <rPr>
            <sz val="9"/>
            <color indexed="81"/>
            <rFont val="Tahoma"/>
            <family val="2"/>
          </rPr>
          <t xml:space="preserve">
</t>
        </r>
      </text>
    </comment>
    <comment ref="D133" authorId="0" shapeId="0" xr:uid="{52AA9E39-93A8-4C73-A272-698714EB53C0}">
      <text>
        <r>
          <rPr>
            <b/>
            <sz val="9"/>
            <color indexed="81"/>
            <rFont val="Aptos"/>
            <family val="2"/>
          </rPr>
          <t xml:space="preserve">Sampling:
</t>
        </r>
        <r>
          <rPr>
            <sz val="9"/>
            <color indexed="81"/>
            <rFont val="Aptos"/>
            <family val="2"/>
          </rPr>
          <t xml:space="preserve">Sampling IS permitted here esp. for larger or complex workplaces.
To ensure consistency, auditors should select a sample of jobs (typically 3-5) from the job inventory (2.1a) and review all associated tasks (2.1b). 
</t>
        </r>
        <r>
          <rPr>
            <i/>
            <sz val="9"/>
            <color indexed="81"/>
            <rFont val="Aptos"/>
            <family val="2"/>
          </rPr>
          <t>Note: This sample will be used in Q 3.1 to maintain consistency and reduce duplication of effort.</t>
        </r>
        <r>
          <rPr>
            <sz val="9"/>
            <color indexed="81"/>
            <rFont val="Aptos"/>
            <family val="2"/>
          </rPr>
          <t xml:space="preserve">
</t>
        </r>
        <r>
          <rPr>
            <b/>
            <sz val="9"/>
            <color indexed="81"/>
            <rFont val="Aptos"/>
            <family val="2"/>
          </rPr>
          <t>Record</t>
        </r>
        <r>
          <rPr>
            <sz val="9"/>
            <color indexed="81"/>
            <rFont val="Aptos"/>
            <family val="2"/>
          </rPr>
          <t xml:space="preserve"> the total number of tasks reviewed and the total number that have a </t>
        </r>
        <r>
          <rPr>
            <b/>
            <sz val="9"/>
            <color indexed="81"/>
            <rFont val="Aptos"/>
            <family val="2"/>
          </rPr>
          <t>complete</t>
        </r>
        <r>
          <rPr>
            <sz val="9"/>
            <color indexed="81"/>
            <rFont val="Aptos"/>
            <family val="2"/>
          </rPr>
          <t xml:space="preserve"> health hazard identification.
</t>
        </r>
        <r>
          <rPr>
            <i/>
            <sz val="9"/>
            <color indexed="81"/>
            <rFont val="Aptos"/>
            <family val="2"/>
          </rPr>
          <t xml:space="preserve">A complete hazard identification means that all reasonably foreseeable health hazards have been documented for the task. </t>
        </r>
        <r>
          <rPr>
            <sz val="9"/>
            <color indexed="81"/>
            <rFont val="Aptos"/>
            <family val="2"/>
          </rPr>
          <t xml:space="preserve">
</t>
        </r>
        <r>
          <rPr>
            <i/>
            <sz val="9"/>
            <color indexed="81"/>
            <rFont val="Aptos"/>
            <family val="2"/>
          </rPr>
          <t>To be considered complete, the hazard identification must:
• Consider all relevant health hazard types (physical, chemical, biological, and psychosocial);
• Capture both common and significant hazards based on the nature of the task and the auditor’s professional judgment.
• Allow for minor omissions, provided major or high-risk hazards are identified.</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 with both complete and incomplete health hazard identification. 
Where possible, provide examples of hazards that were appropriately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
</t>
        </r>
        <r>
          <rPr>
            <sz val="9"/>
            <color indexed="81"/>
            <rFont val="Tahoma"/>
            <family val="2"/>
          </rPr>
          <t xml:space="preserve">
</t>
        </r>
      </text>
    </comment>
    <comment ref="D140" authorId="0" shapeId="0" xr:uid="{1DB2DF12-84C1-45F3-BC1D-EA7024DB86C6}">
      <text>
        <r>
          <rPr>
            <b/>
            <sz val="9"/>
            <color indexed="81"/>
            <rFont val="Aptos"/>
            <family val="2"/>
          </rPr>
          <t xml:space="preserve">Sampling:
</t>
        </r>
        <r>
          <rPr>
            <sz val="9"/>
            <color indexed="81"/>
            <rFont val="Aptos"/>
            <family val="2"/>
          </rPr>
          <t xml:space="preserve">Sampling IS permitted here esp. for larger or complex workplaces.
To ensure consistency, auditors should select a sample of jobs (typically 3-5) from the job inventory (2.1a) and review all associated tasks (2.1b). 
</t>
        </r>
        <r>
          <rPr>
            <i/>
            <sz val="9"/>
            <color indexed="81"/>
            <rFont val="Aptos"/>
            <family val="2"/>
          </rPr>
          <t>Note: This sample will be used in Q 3.1 to maintain consistency and reduce duplication of effort.</t>
        </r>
        <r>
          <rPr>
            <sz val="9"/>
            <color indexed="81"/>
            <rFont val="Aptos"/>
            <family val="2"/>
          </rPr>
          <t xml:space="preserve">
Record the total number of tasks reviewed and the total number that have a </t>
        </r>
        <r>
          <rPr>
            <b/>
            <sz val="9"/>
            <color indexed="81"/>
            <rFont val="Aptos"/>
            <family val="2"/>
          </rPr>
          <t>complete</t>
        </r>
        <r>
          <rPr>
            <sz val="9"/>
            <color indexed="81"/>
            <rFont val="Aptos"/>
            <family val="2"/>
          </rPr>
          <t xml:space="preserve"> safety hazard identification.
</t>
        </r>
        <r>
          <rPr>
            <i/>
            <sz val="9"/>
            <color indexed="81"/>
            <rFont val="Aptos"/>
            <family val="2"/>
          </rPr>
          <t>A complete hazard identification means that all reasonably foreseeable safety hazards have been documented for the task. 
To be considered complete, the hazard identification must:
• Consider all relevant safety hazard types (physical, chemical, biological, and psychosocial);
• Capture both common and significant hazards based on the nature of the task and the auditor’s professional judgment.
• Allow for minor omissions, provided major or high-risk hazards are identified.</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 with both complete and incomplete safety hazard identification. 
Where possible, provide examples of  hazards that were appropriately included, as well as those that were missing but should have been captured.</t>
        </r>
        <r>
          <rPr>
            <b/>
            <sz val="9"/>
            <color indexed="81"/>
            <rFont val="Aptos"/>
            <family val="2"/>
          </rPr>
          <t xml:space="preserve"> 
</t>
        </r>
        <r>
          <rPr>
            <sz val="9"/>
            <color indexed="81"/>
            <rFont val="Aptos"/>
            <family val="2"/>
          </rPr>
          <t>For</t>
        </r>
        <r>
          <rPr>
            <b/>
            <sz val="9"/>
            <color indexed="81"/>
            <rFont val="Aptos"/>
            <family val="2"/>
          </rPr>
          <t xml:space="preserve"> smaller workplaces</t>
        </r>
        <r>
          <rPr>
            <sz val="9"/>
            <color indexed="81"/>
            <rFont val="Aptos"/>
            <family val="2"/>
          </rPr>
          <t xml:space="preserve"> where a full review was completed, all tasks reviewed should be included.</t>
        </r>
        <r>
          <rPr>
            <sz val="9"/>
            <color indexed="81"/>
            <rFont val="Tahoma"/>
            <family val="2"/>
          </rPr>
          <t xml:space="preserve">
</t>
        </r>
      </text>
    </comment>
    <comment ref="D157" authorId="0" shapeId="0" xr:uid="{7C06A087-3FC1-490C-8D2B-5F6C173AA18E}">
      <text>
        <r>
          <rPr>
            <b/>
            <sz val="9"/>
            <color indexed="81"/>
            <rFont val="Aptos"/>
            <family val="2"/>
          </rPr>
          <t>Sampling:</t>
        </r>
        <r>
          <rPr>
            <sz val="9"/>
            <color indexed="81"/>
            <rFont val="Aptos"/>
            <family val="2"/>
          </rPr>
          <t xml:space="preserve">
Use your sample from 2.1e to determine whether senior management can describe the most serious (i.e. critical) tasks associated with the selected jobs. 
</t>
        </r>
        <r>
          <rPr>
            <b/>
            <sz val="9"/>
            <color indexed="81"/>
            <rFont val="Aptos"/>
            <family val="2"/>
          </rPr>
          <t xml:space="preserve">Note: </t>
        </r>
        <r>
          <rPr>
            <sz val="9"/>
            <color indexed="81"/>
            <rFont val="Aptos"/>
            <family val="2"/>
          </rPr>
          <t xml:space="preserve"> 
A </t>
        </r>
        <r>
          <rPr>
            <b/>
            <sz val="9"/>
            <color indexed="81"/>
            <rFont val="Aptos"/>
            <family val="2"/>
          </rPr>
          <t>critical task</t>
        </r>
        <r>
          <rPr>
            <sz val="9"/>
            <color indexed="81"/>
            <rFont val="Aptos"/>
            <family val="2"/>
          </rPr>
          <t xml:space="preserve"> is a task with high potential for serious loss or injury. These tasks often involve higher-risk activities or conditions, such as working at heights, operating hazardous machinery, handling hazardous substances, or working in remote or challenging environments.</t>
        </r>
      </text>
    </comment>
    <comment ref="D186" authorId="0" shapeId="0" xr:uid="{490373DB-E236-4FED-A5ED-2FCCD0F22935}">
      <text>
        <r>
          <rPr>
            <b/>
            <sz val="9"/>
            <color indexed="81"/>
            <rFont val="Aptos"/>
            <family val="2"/>
          </rPr>
          <t xml:space="preserve">Sampling:
</t>
        </r>
        <r>
          <rPr>
            <sz val="9"/>
            <color indexed="81"/>
            <rFont val="Aptos"/>
            <family val="2"/>
          </rPr>
          <t xml:space="preserve">Sampling IS permitted here especially for larger or complex workplaces.
Identify the total number of employees designated to lead the formal hazard assessment process, and the number who have received appropriate training, as confirmed by internal or external training records. 
Document your sampling strategy, if applicable. </t>
        </r>
        <r>
          <rPr>
            <sz val="9"/>
            <color indexed="81"/>
            <rFont val="Tahoma"/>
            <family val="2"/>
          </rPr>
          <t xml:space="preserve">
</t>
        </r>
      </text>
    </comment>
    <comment ref="D237" authorId="0" shapeId="0" xr:uid="{6FF4C0C6-2AB4-4879-8B36-9F548841AB36}">
      <text>
        <r>
          <rPr>
            <b/>
            <sz val="9"/>
            <color indexed="81"/>
            <rFont val="Aptos"/>
            <family val="2"/>
          </rPr>
          <t>Sampling:</t>
        </r>
        <r>
          <rPr>
            <sz val="9"/>
            <color indexed="81"/>
            <rFont val="Aptos"/>
            <family val="2"/>
          </rPr>
          <t xml:space="preserve">
Use your sample from 2.1c (health hazards) to assess whether controls have been recommended for identified hazards. 
Only include tasks with complete hazard identification documented in 2.1c. 
For each task, determine if </t>
        </r>
        <r>
          <rPr>
            <b/>
            <sz val="9"/>
            <color indexed="81"/>
            <rFont val="Aptos"/>
            <family val="2"/>
          </rPr>
          <t>complete</t>
        </r>
        <r>
          <rPr>
            <sz val="9"/>
            <color indexed="81"/>
            <rFont val="Aptos"/>
            <family val="2"/>
          </rPr>
          <t xml:space="preserve"> control recommendations have been made for all identified hazards.
</t>
        </r>
        <r>
          <rPr>
            <i/>
            <sz val="9"/>
            <color indexed="81"/>
            <rFont val="Aptos"/>
            <family val="2"/>
          </rPr>
          <t>A complete control recommendation means:
• Controls are recommended for each identified hazard in the task;
• Controls are appropriate and aligned with the hazard’s nature and severity, reflecting the hierarchy of controls where feasible;
• Minor omissions are acceptable only if all major or high-risk hazards are addressed.</t>
        </r>
        <r>
          <rPr>
            <sz val="9"/>
            <color indexed="81"/>
            <rFont val="Aptos"/>
            <family val="2"/>
          </rPr>
          <t xml:space="preserve">
</t>
        </r>
        <r>
          <rPr>
            <b/>
            <sz val="9"/>
            <color indexed="81"/>
            <rFont val="Aptos"/>
            <family val="2"/>
          </rPr>
          <t>Record</t>
        </r>
        <r>
          <rPr>
            <sz val="9"/>
            <color indexed="81"/>
            <rFont val="Aptos"/>
            <family val="2"/>
          </rPr>
          <t xml:space="preserve"> the number of tasks with complete health control recommendations documented.
In your notes, </t>
        </r>
        <r>
          <rPr>
            <b/>
            <sz val="9"/>
            <color indexed="81"/>
            <rFont val="Aptos"/>
            <family val="2"/>
          </rPr>
          <t>document</t>
        </r>
        <r>
          <rPr>
            <sz val="9"/>
            <color indexed="81"/>
            <rFont val="Aptos"/>
            <family val="2"/>
          </rPr>
          <t xml:space="preserve"> your sampling strategy, and include examples of tasks with both complete and incomplete health control recommendations for all identified hazards. Where possible, provide examples of health hazard controls that were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
</t>
        </r>
      </text>
    </comment>
    <comment ref="D244" authorId="0" shapeId="0" xr:uid="{A3191779-18CF-4653-BA43-EABD98A1EED0}">
      <text>
        <r>
          <rPr>
            <b/>
            <sz val="9"/>
            <color indexed="81"/>
            <rFont val="Aptos"/>
            <family val="2"/>
          </rPr>
          <t xml:space="preserve">Sampling:
</t>
        </r>
        <r>
          <rPr>
            <sz val="9"/>
            <color indexed="81"/>
            <rFont val="Aptos"/>
            <family val="2"/>
          </rPr>
          <t xml:space="preserve">Use your sample from 2.1c (safety hazards) to assess whether controls have been recommended for identified hazards. 
Only include tasks with complete hazard identification documented in 2.1c. 
For each task, determine if </t>
        </r>
        <r>
          <rPr>
            <b/>
            <sz val="9"/>
            <color indexed="81"/>
            <rFont val="Aptos"/>
            <family val="2"/>
          </rPr>
          <t>complete</t>
        </r>
        <r>
          <rPr>
            <sz val="9"/>
            <color indexed="81"/>
            <rFont val="Aptos"/>
            <family val="2"/>
          </rPr>
          <t xml:space="preserve"> control recommendations have been made for all identified safety hazards.
</t>
        </r>
        <r>
          <rPr>
            <i/>
            <sz val="9"/>
            <color indexed="81"/>
            <rFont val="Aptos"/>
            <family val="2"/>
          </rPr>
          <t>A complete control recommendation means:
• Controls are recommended for each identified hazard in the task;
• Controls are appropriate and aligned with the hazard’s nature and severity, reflecting the hierarchy of controls where feasible;
• Minor omissions are acceptable only if all major or high-risk hazards are addressed.</t>
        </r>
        <r>
          <rPr>
            <sz val="9"/>
            <color indexed="81"/>
            <rFont val="Aptos"/>
            <family val="2"/>
          </rPr>
          <t xml:space="preserve">
</t>
        </r>
        <r>
          <rPr>
            <b/>
            <sz val="9"/>
            <color indexed="81"/>
            <rFont val="Aptos"/>
            <family val="2"/>
          </rPr>
          <t>Record</t>
        </r>
        <r>
          <rPr>
            <sz val="9"/>
            <color indexed="81"/>
            <rFont val="Aptos"/>
            <family val="2"/>
          </rPr>
          <t xml:space="preserve"> the number of tasks with complete safety control recommendations documented.
In your notes, </t>
        </r>
        <r>
          <rPr>
            <b/>
            <sz val="9"/>
            <color indexed="81"/>
            <rFont val="Aptos"/>
            <family val="2"/>
          </rPr>
          <t>document</t>
        </r>
        <r>
          <rPr>
            <sz val="9"/>
            <color indexed="81"/>
            <rFont val="Aptos"/>
            <family val="2"/>
          </rPr>
          <t xml:space="preserve"> your sampling strategy, and include examples of tasks with both complete and incomplete safety control recommendations for all idenfied hazards. Where possible, provide examples of safety hazard controls that were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t>
        </r>
        <r>
          <rPr>
            <sz val="9"/>
            <color indexed="81"/>
            <rFont val="Tahoma"/>
            <family val="2"/>
          </rPr>
          <t xml:space="preserve">
</t>
        </r>
      </text>
    </comment>
    <comment ref="D261" authorId="0" shapeId="0" xr:uid="{3FE389B0-149E-41FC-B821-CC8C4AAED107}">
      <text>
        <r>
          <rPr>
            <b/>
            <sz val="9"/>
            <color indexed="81"/>
            <rFont val="Aptos"/>
            <family val="2"/>
          </rPr>
          <t xml:space="preserve">Sampling:
</t>
        </r>
        <r>
          <rPr>
            <sz val="9"/>
            <color indexed="81"/>
            <rFont val="Aptos"/>
            <family val="2"/>
          </rPr>
          <t xml:space="preserve">Sampling IS permitted here esp. for larger or complex workplaces. 
Refer to your sample from 3.1 (recommended controls for health </t>
        </r>
        <r>
          <rPr>
            <b/>
            <sz val="9"/>
            <color indexed="81"/>
            <rFont val="Aptos"/>
            <family val="2"/>
          </rPr>
          <t>and</t>
        </r>
        <r>
          <rPr>
            <sz val="9"/>
            <color indexed="81"/>
            <rFont val="Aptos"/>
            <family val="2"/>
          </rPr>
          <t xml:space="preserve"> safety hazards). 
Record the total number of recommended controls selected in your </t>
        </r>
        <r>
          <rPr>
            <b/>
            <sz val="9"/>
            <color indexed="81"/>
            <rFont val="Aptos"/>
            <family val="2"/>
          </rPr>
          <t>representative</t>
        </r>
        <r>
          <rPr>
            <sz val="9"/>
            <color indexed="81"/>
            <rFont val="Aptos"/>
            <family val="2"/>
          </rPr>
          <t xml:space="preserve"> sample (from 3.1) that are expected to be implemented and observable, and the number implemented/ applied.
A </t>
        </r>
        <r>
          <rPr>
            <b/>
            <sz val="9"/>
            <color indexed="81"/>
            <rFont val="Aptos"/>
            <family val="2"/>
          </rPr>
          <t>representative sample</t>
        </r>
        <r>
          <rPr>
            <sz val="9"/>
            <color indexed="81"/>
            <rFont val="Aptos"/>
            <family val="2"/>
          </rPr>
          <t xml:space="preserve"> is a selection that reflects the range of work areas, departments, control types (engineering, administrative, PPE), and/or risk levels present in the organization. 
The number sampled should be sufficient to draw a reasonable conclusion about overall implementation. 
</t>
        </r>
        <r>
          <rPr>
            <i/>
            <sz val="9"/>
            <color indexed="81"/>
            <rFont val="Aptos"/>
            <family val="2"/>
          </rPr>
          <t>For example,
You sample controls from 10 different tasks or work areas.
Across those, there are 50 recommended controls (engineering, admin, PPE).
You observe 42 controls implemented.
✅ Score = 42 / 50 = 84%</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tasks/work areas included. Provide examples of controls that were appropriately implemented as well as those that were missing but should have been implemented and observable.  
For </t>
        </r>
        <r>
          <rPr>
            <b/>
            <sz val="9"/>
            <color indexed="81"/>
            <rFont val="Aptos"/>
            <family val="2"/>
          </rPr>
          <t>smaller workplaces</t>
        </r>
        <r>
          <rPr>
            <sz val="9"/>
            <color indexed="81"/>
            <rFont val="Aptos"/>
            <family val="2"/>
          </rPr>
          <t xml:space="preserve"> where a full review was completed, all controls reviewed should be included in your count.</t>
        </r>
      </text>
    </comment>
    <comment ref="B263" authorId="0" shapeId="0" xr:uid="{C8A824C8-ECC1-41BD-9297-E96BC0B31FEB}">
      <text>
        <r>
          <rPr>
            <b/>
            <sz val="9"/>
            <color indexed="81"/>
            <rFont val="Aptos"/>
            <family val="2"/>
          </rPr>
          <t xml:space="preserve">Note:  
</t>
        </r>
        <r>
          <rPr>
            <sz val="9"/>
            <color indexed="81"/>
            <rFont val="Aptos"/>
            <family val="2"/>
          </rPr>
          <t>A critical hazard has a high potential for serious loss or injury. These hazards are often associated with tasks involving higher-risk activities or conditions, such as working at heights, operating hazardous machinery, handling hazardous substances, or working in remote or challenging environments.</t>
        </r>
        <r>
          <rPr>
            <sz val="9"/>
            <color indexed="81"/>
            <rFont val="Tahoma"/>
            <family val="2"/>
          </rPr>
          <t xml:space="preserve">
</t>
        </r>
      </text>
    </comment>
    <comment ref="D278" authorId="0" shapeId="0" xr:uid="{EB60741E-89F3-4AB1-88D7-FC7C6013D297}">
      <text>
        <r>
          <rPr>
            <b/>
            <sz val="9"/>
            <color indexed="81"/>
            <rFont val="Aptos"/>
            <family val="2"/>
          </rPr>
          <t xml:space="preserve">Sampling:
</t>
        </r>
        <r>
          <rPr>
            <sz val="9"/>
            <color indexed="81"/>
            <rFont val="Aptos"/>
            <family val="2"/>
          </rPr>
          <t xml:space="preserve">Sampling IS permitted here. 
Refer to your sample from 3.3 (implemented controls for health and safety hazards). 
Record the total number of  controls from 3.3 that could reasonably be observed in use by employees, and the number of those controls actually being used on site.   
In your notes, </t>
        </r>
        <r>
          <rPr>
            <b/>
            <sz val="9"/>
            <color indexed="81"/>
            <rFont val="Aptos"/>
            <family val="2"/>
          </rPr>
          <t>document</t>
        </r>
        <r>
          <rPr>
            <sz val="9"/>
            <color indexed="81"/>
            <rFont val="Aptos"/>
            <family val="2"/>
          </rPr>
          <t xml:space="preserve"> your sampling strategy, if applicable, and provide examples of controls appropriately used by employees, and identify controls that should have been used but were not. </t>
        </r>
        <r>
          <rPr>
            <sz val="9"/>
            <color indexed="81"/>
            <rFont val="Tahoma"/>
            <family val="2"/>
          </rPr>
          <t xml:space="preserve">
</t>
        </r>
      </text>
    </comment>
    <comment ref="D312" authorId="0" shapeId="0" xr:uid="{F2169F39-9289-42A5-BA6A-F89E414E1BD3}">
      <text>
        <r>
          <rPr>
            <b/>
            <sz val="9"/>
            <color indexed="81"/>
            <rFont val="Aptos"/>
            <family val="2"/>
          </rPr>
          <t xml:space="preserve">Sampling:
</t>
        </r>
        <r>
          <rPr>
            <sz val="9"/>
            <color indexed="81"/>
            <rFont val="Aptos"/>
            <family val="2"/>
          </rPr>
          <t xml:space="preserve">Sampling IS permitted here. 
Refer to the preventive maintenance inventory and schedule in 3.12a.   
Record the sampled number of items listed in the inventory, </t>
        </r>
        <r>
          <rPr>
            <b/>
            <sz val="9"/>
            <color indexed="81"/>
            <rFont val="Aptos"/>
            <family val="2"/>
          </rPr>
          <t>and</t>
        </r>
        <r>
          <rPr>
            <sz val="9"/>
            <color indexed="81"/>
            <rFont val="Aptos"/>
            <family val="2"/>
          </rPr>
          <t xml:space="preserve"> the number for which the preventive maintenance schedule was followed.   
In your notes, </t>
        </r>
        <r>
          <rPr>
            <b/>
            <sz val="9"/>
            <color indexed="81"/>
            <rFont val="Aptos"/>
            <family val="2"/>
          </rPr>
          <t>document</t>
        </r>
        <r>
          <rPr>
            <sz val="9"/>
            <color indexed="81"/>
            <rFont val="Aptos"/>
            <family val="2"/>
          </rPr>
          <t xml:space="preserve"> your sampling strategy, and include examples of inventory items where the preventive maintenance schedule was followed and where it was not.</t>
        </r>
        <r>
          <rPr>
            <b/>
            <sz val="9"/>
            <color indexed="81"/>
            <rFont val="Aptos"/>
            <family val="2"/>
          </rPr>
          <t xml:space="preserve"> </t>
        </r>
        <r>
          <rPr>
            <sz val="9"/>
            <color indexed="81"/>
            <rFont val="Tahoma"/>
            <family val="2"/>
          </rPr>
          <t xml:space="preserve">
</t>
        </r>
      </text>
    </comment>
    <comment ref="D330" authorId="0" shapeId="0" xr:uid="{43FB32EC-E415-43A2-A416-AE473CEE65B8}">
      <text>
        <r>
          <rPr>
            <b/>
            <sz val="9"/>
            <color indexed="81"/>
            <rFont val="Aptos"/>
            <family val="2"/>
          </rPr>
          <t>Sampling:</t>
        </r>
        <r>
          <rPr>
            <sz val="9"/>
            <color indexed="81"/>
            <rFont val="Aptos"/>
            <family val="2"/>
          </rPr>
          <t xml:space="preserve">
Sampling IS permitted here. 
Record the number of SDS sampled, based on the hazardous products inventory from 3.14a), and the number that are current.   
In your notes, </t>
        </r>
        <r>
          <rPr>
            <b/>
            <sz val="9"/>
            <color indexed="81"/>
            <rFont val="Aptos"/>
            <family val="2"/>
          </rPr>
          <t>document</t>
        </r>
        <r>
          <rPr>
            <sz val="9"/>
            <color indexed="81"/>
            <rFont val="Aptos"/>
            <family val="2"/>
          </rPr>
          <t xml:space="preserve"> your sampling strategy, and include examples of current SDS and outdated SDS, if applicable. 
</t>
        </r>
        <r>
          <rPr>
            <b/>
            <sz val="9"/>
            <color indexed="81"/>
            <rFont val="Aptos"/>
            <family val="2"/>
          </rPr>
          <t xml:space="preserve">Note: </t>
        </r>
        <r>
          <rPr>
            <sz val="9"/>
            <color indexed="81"/>
            <rFont val="Aptos"/>
            <family val="2"/>
          </rPr>
          <t xml:space="preserve">
In Canada, under the Hazardous Products Regulations (WHMIS 2015) suppliers are responsible for providing an SDS that is accurate and includes all required information at the time of sale or import. 
Employers must ensure that SDSs for hazardous products in the workplace are up to date, and must replace them if new significant hazard information becomes available. While suppliers are not required to update SDSs every 3 years, employers are expected to verify and maintain current information for worker safety.
</t>
        </r>
      </text>
    </comment>
    <comment ref="D337" authorId="0" shapeId="0" xr:uid="{5330CC55-6229-4A02-B604-D66050D2C324}">
      <text>
        <r>
          <rPr>
            <b/>
            <sz val="9"/>
            <color indexed="81"/>
            <rFont val="Aptos"/>
            <family val="2"/>
          </rPr>
          <t xml:space="preserve">Sampling: 
</t>
        </r>
        <r>
          <rPr>
            <sz val="9"/>
            <color indexed="81"/>
            <rFont val="Aptos"/>
            <family val="2"/>
          </rPr>
          <t xml:space="preserve">Sampling IS permitted here. 
Record the number of hazardous products observed, and the number that are labeled and stored correctly.    
In your notes, document your sampling strategy, and include examples of hazardous products labeled and stored correctly and examples NOT labeled and stored correctly, as applicable. </t>
        </r>
        <r>
          <rPr>
            <sz val="9"/>
            <color indexed="81"/>
            <rFont val="Tahoma"/>
            <family val="2"/>
          </rPr>
          <t xml:space="preserve">
</t>
        </r>
      </text>
    </comment>
    <comment ref="D409" authorId="0" shapeId="0" xr:uid="{DE04BDCA-4908-47AA-8E73-AD2BC9DF5663}">
      <text>
        <r>
          <rPr>
            <b/>
            <sz val="9"/>
            <color indexed="81"/>
            <rFont val="Aptos"/>
            <family val="2"/>
          </rPr>
          <t>Sampling:</t>
        </r>
        <r>
          <rPr>
            <sz val="9"/>
            <color indexed="81"/>
            <rFont val="Aptos"/>
            <family val="2"/>
          </rPr>
          <t xml:space="preserve">
Sampling IS permitted here. 
Record the total number of training records reviewed and the number that confirm ongoing training is provided, as needed.
In your notes, document your sampling strategy, if applicable, and include examples of both positive and negative findings.</t>
        </r>
      </text>
    </comment>
    <comment ref="D438" authorId="0" shapeId="0" xr:uid="{B8455354-40A7-4221-B8F3-C6B30B744B48}">
      <text>
        <r>
          <rPr>
            <b/>
            <sz val="9"/>
            <color indexed="81"/>
            <rFont val="Aptos"/>
            <family val="2"/>
          </rPr>
          <t>Sampling:</t>
        </r>
        <r>
          <rPr>
            <sz val="9"/>
            <color indexed="81"/>
            <rFont val="Aptos"/>
            <family val="2"/>
          </rPr>
          <t xml:space="preserve">
Sampling IS permitted here, especially for larger or complex workplaces.
To ensure a reasonable assessment of consistency, auditors may select a representative sample of visitors from the past 12 months. The sample should cover different time periods, departments, or other to provide a meaningful indication of whether orientations are being consistently applied.
Record the total number of records (i.e. visitor logs/orientations, etc.) reviewed and the number that confirm site safety information is covered.
In your notes, document your sampling strategy, if applicable, and include examples of both positive and negative findings.
For smaller workplaces where a full review was feasible, all records should be reviewed. </t>
        </r>
      </text>
    </comment>
    <comment ref="D451" authorId="0" shapeId="0" xr:uid="{A9FF9049-5849-4237-AC7C-3EACB35020B7}">
      <text>
        <r>
          <rPr>
            <b/>
            <sz val="9"/>
            <color indexed="81"/>
            <rFont val="Aptos"/>
            <family val="2"/>
          </rPr>
          <t xml:space="preserve">Sampling:
</t>
        </r>
        <r>
          <rPr>
            <sz val="9"/>
            <color indexed="81"/>
            <rFont val="Aptos"/>
            <family val="2"/>
          </rPr>
          <t xml:space="preserve">Sampling IS permitted here, especially for larger or complex workplaces.
To ensure a reasonable assessment of consistency, auditors may select a representative sample of contractors from the past 12 months. The sample should cover different time periods, departments, or types of contractors to provide a meaningful indication of whether orientations are being consistently applied.
Record the total number of records (i.e. contractor logs/orientations, etc.) reviewed and the number that confirm site safety information is covered.
In your notes, document your sampling strategy, if applicable, and include examples of both positive and negative findings.
For smaller workplaces where a full review was feasible, all records should be reviewed. 
</t>
        </r>
        <r>
          <rPr>
            <sz val="9"/>
            <color indexed="81"/>
            <rFont val="Tahoma"/>
            <family val="2"/>
          </rPr>
          <t xml:space="preserve">
</t>
        </r>
      </text>
    </comment>
    <comment ref="D514" authorId="0" shapeId="0" xr:uid="{FBA506FF-BE05-428F-B52F-D649049152DB}">
      <text>
        <r>
          <rPr>
            <b/>
            <sz val="9"/>
            <color indexed="81"/>
            <rFont val="Aptos"/>
            <family val="2"/>
          </rPr>
          <t>Record</t>
        </r>
        <r>
          <rPr>
            <sz val="9"/>
            <color indexed="81"/>
            <rFont val="Aptos"/>
            <family val="2"/>
          </rPr>
          <t xml:space="preserve"> the total number of operational areas (e.g., log yard, planer, kilns; or digester area, bleach plant, recovery boiler; or staging/loading zones, harvester sites, etc.) and the number that include a defined inspection frequency.
In your notes, list all areas along with their associated inspection frequencies.</t>
        </r>
        <r>
          <rPr>
            <sz val="9"/>
            <color indexed="81"/>
            <rFont val="Tahoma"/>
            <family val="2"/>
          </rPr>
          <t xml:space="preserve">
</t>
        </r>
      </text>
    </comment>
    <comment ref="D521" authorId="0" shapeId="0" xr:uid="{9E2FB67F-72A7-405C-93F7-1D2DA364BD7A}">
      <text>
        <r>
          <rPr>
            <b/>
            <sz val="9"/>
            <color indexed="81"/>
            <rFont val="Aptos"/>
            <family val="2"/>
          </rPr>
          <t xml:space="preserve">Record </t>
        </r>
        <r>
          <rPr>
            <sz val="9"/>
            <color indexed="81"/>
            <rFont val="Aptos"/>
            <family val="2"/>
          </rPr>
          <t>the total number of applicable organizational levels (e.g., manager/superintendent, supervisor/foreman/lead hand, worker), and indicate how many have clearly defined inspection responsibilities and frequencies.
In your notes, list each level along with its associated inspection frequency. Also identify any levels that do not have assigned inspection responsibilities or frequencies.</t>
        </r>
      </text>
    </comment>
    <comment ref="D529" authorId="0" shapeId="0" xr:uid="{58F4A64C-3B87-43AE-BC3E-04B6B666E32E}">
      <text>
        <r>
          <rPr>
            <b/>
            <sz val="9"/>
            <color indexed="81"/>
            <rFont val="Aptos"/>
            <family val="2"/>
          </rPr>
          <t xml:space="preserve">Sampling:
</t>
        </r>
        <r>
          <rPr>
            <sz val="9"/>
            <color indexed="81"/>
            <rFont val="Aptos"/>
            <family val="2"/>
          </rPr>
          <t>Sampling of records IS permitted here. 
Review records for all work areas and record the total number of areas in which the inspection frequencies outlined in 6.1a) are being followed.
In your notes, document your sampling strategy, if applicable, and provide examples of areas in which records demonstrate adherence - or non-adherence - to the defined inspection schedule.</t>
        </r>
        <r>
          <rPr>
            <b/>
            <sz val="9"/>
            <color indexed="81"/>
            <rFont val="Aptos"/>
            <family val="2"/>
          </rPr>
          <t xml:space="preserve">
</t>
        </r>
        <r>
          <rPr>
            <sz val="9"/>
            <color indexed="81"/>
            <rFont val="Tahoma"/>
            <family val="2"/>
          </rPr>
          <t xml:space="preserve">
</t>
        </r>
      </text>
    </comment>
    <comment ref="D557" authorId="0" shapeId="0" xr:uid="{BFF08CDC-98D4-4DA3-8F07-AE764888FC26}">
      <text>
        <r>
          <rPr>
            <b/>
            <sz val="9"/>
            <color indexed="81"/>
            <rFont val="Aptos"/>
            <family val="2"/>
          </rPr>
          <t xml:space="preserve">Sampling:
</t>
        </r>
        <r>
          <rPr>
            <sz val="9"/>
            <color indexed="81"/>
            <rFont val="Aptos"/>
            <family val="2"/>
          </rPr>
          <t xml:space="preserve">Sampling IS permitted here especially for larger employers.
Identify the total number of employees assigned to lead formal inspections, and the number who have received appropriate training, as confirmed by internal or external training records. 
Document your sampling strategy, if applicable. </t>
        </r>
        <r>
          <rPr>
            <sz val="9"/>
            <color indexed="81"/>
            <rFont val="Tahoma"/>
            <family val="2"/>
          </rPr>
          <t xml:space="preserve">
</t>
        </r>
      </text>
    </comment>
    <comment ref="D570" authorId="0" shapeId="0" xr:uid="{FEC52BF9-2E1E-46CF-90D0-8BCF28C83A6E}">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in inspection reports, and the number where corrective action implementation was confirmed through observation.
Document your sampling strategy, if applicable. </t>
        </r>
        <r>
          <rPr>
            <sz val="9"/>
            <color indexed="81"/>
            <rFont val="Tahoma"/>
            <family val="2"/>
          </rPr>
          <t xml:space="preserve">
</t>
        </r>
      </text>
    </comment>
    <comment ref="D595" authorId="0" shapeId="0" xr:uid="{DF274A99-1CDA-47AD-807E-133D5EB96A05}">
      <text>
        <r>
          <rPr>
            <b/>
            <sz val="9"/>
            <color indexed="81"/>
            <rFont val="Aptos"/>
            <family val="2"/>
          </rPr>
          <t xml:space="preserve">Sampling:
</t>
        </r>
        <r>
          <rPr>
            <sz val="9"/>
            <color indexed="81"/>
            <rFont val="Aptos"/>
            <family val="2"/>
          </rPr>
          <t xml:space="preserve">Sampling IS permitted here especially for larger employers. 
Record the total number of potential emergencies for all applicable work sites, based on your professional judgment and what is typical for the work environment, and the number documented (i.e. listed) in the emergency response plan(s).
Document your sampling strategy, if applicable. </t>
        </r>
        <r>
          <rPr>
            <sz val="9"/>
            <color indexed="81"/>
            <rFont val="Tahoma"/>
            <family val="2"/>
          </rPr>
          <t xml:space="preserve">
</t>
        </r>
      </text>
    </comment>
    <comment ref="D601" authorId="0" shapeId="0" xr:uid="{FC263255-F4D5-4F62-860E-B28F06D46AE4}">
      <text>
        <r>
          <rPr>
            <b/>
            <sz val="9"/>
            <color indexed="81"/>
            <rFont val="Aptos"/>
            <family val="2"/>
          </rPr>
          <t>Record</t>
        </r>
        <r>
          <rPr>
            <sz val="9"/>
            <color indexed="81"/>
            <rFont val="Aptos"/>
            <family val="2"/>
          </rPr>
          <t xml:space="preserve"> the total number of procedures written for potential emergencies documented (i.e. listed) in 7.1a). </t>
        </r>
        <r>
          <rPr>
            <sz val="9"/>
            <color indexed="81"/>
            <rFont val="Tahoma"/>
            <family val="2"/>
          </rPr>
          <t xml:space="preserve">
</t>
        </r>
      </text>
    </comment>
    <comment ref="D609" authorId="0" shapeId="0" xr:uid="{4E9800C7-19A0-47B8-8ED6-C42D44F508D7}">
      <text>
        <r>
          <rPr>
            <b/>
            <sz val="9"/>
            <color indexed="81"/>
            <rFont val="Aptos"/>
            <family val="2"/>
          </rPr>
          <t>Record</t>
        </r>
        <r>
          <rPr>
            <sz val="9"/>
            <color indexed="81"/>
            <rFont val="Aptos"/>
            <family val="2"/>
          </rPr>
          <t xml:space="preserve"> the total number of work sites sampled, and the number that have documented emergency response plan(s) that are complete and confirmed effective through on site observation of listed resources.
</t>
        </r>
      </text>
    </comment>
    <comment ref="D625" authorId="0" shapeId="0" xr:uid="{5C228646-A818-4AB9-9473-4C2323072FCB}">
      <text>
        <r>
          <rPr>
            <b/>
            <sz val="9"/>
            <color indexed="81"/>
            <rFont val="Aptos"/>
            <family val="2"/>
          </rPr>
          <t>Sampling:</t>
        </r>
        <r>
          <rPr>
            <sz val="9"/>
            <color indexed="81"/>
            <rFont val="Aptos"/>
            <family val="2"/>
          </rPr>
          <t xml:space="preserve">
Sampling IS permitted here especially for larger employers. 
Record the total number of records reviewed, and how many confirm that appropriate training - whether internal or external - was provided  based on each individual’s responsibilities.
Document your sampling strategy, if applicable. </t>
        </r>
      </text>
    </comment>
    <comment ref="D642" authorId="0" shapeId="0" xr:uid="{EC3200DB-1BAD-4C0D-B5B3-FDBCD94C0747}">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through drill(s) that required revisions to the emergency response plan, and how many were corrected and reflected in updated plan documentation.
Document your sampling strategy, if applicable. </t>
        </r>
        <r>
          <rPr>
            <sz val="9"/>
            <color indexed="81"/>
            <rFont val="Tahoma"/>
            <family val="2"/>
          </rPr>
          <t xml:space="preserve">
</t>
        </r>
      </text>
    </comment>
    <comment ref="D649" authorId="0" shapeId="0" xr:uid="{545E9F29-9DBE-455F-A1D2-969521AF1DA5}">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through actual emergency response(s) that required revisions to the emergency response plan, and how many were corrected and reflected in updated plan documentation.
Document your sampling strategy, if applicable.
</t>
        </r>
      </text>
    </comment>
    <comment ref="D690" authorId="0" shapeId="0" xr:uid="{0B1BC970-F6EC-4659-AA59-E095A08FDBB6}">
      <text>
        <r>
          <rPr>
            <b/>
            <sz val="9"/>
            <color indexed="81"/>
            <rFont val="Aptos"/>
            <family val="2"/>
          </rPr>
          <t xml:space="preserve">Sampling:
</t>
        </r>
        <r>
          <rPr>
            <sz val="9"/>
            <color indexed="81"/>
            <rFont val="Aptos"/>
            <family val="2"/>
          </rPr>
          <t xml:space="preserve">Sampling IS permitted here especially for larger employers.
Identify the total number of employees assigned to lead formal investigations, and the number who have received appropriate training, as confirmed by internal or external training records. 
Document your sampling strategy, if applicable. </t>
        </r>
        <r>
          <rPr>
            <sz val="9"/>
            <color indexed="81"/>
            <rFont val="Tahoma"/>
            <family val="2"/>
          </rPr>
          <t xml:space="preserve">
</t>
        </r>
      </text>
    </comment>
    <comment ref="D713" authorId="0" shapeId="0" xr:uid="{812A9E8E-C9C3-4655-B35B-6D4BF9850BE4}">
      <text>
        <r>
          <rPr>
            <b/>
            <sz val="9"/>
            <color indexed="81"/>
            <rFont val="Aptos"/>
            <family val="2"/>
          </rPr>
          <t xml:space="preserve">Sampling:
</t>
        </r>
        <r>
          <rPr>
            <sz val="9"/>
            <color indexed="81"/>
            <rFont val="Aptos"/>
            <family val="2"/>
          </rPr>
          <t xml:space="preserve">Sampling IS permitted here especially for larger employers.
Identify the total number of completed investigations, and the number in which evidence was gathered and underlying (root) causes were clearly identified.
Document your sampling strategy, if applicable. </t>
        </r>
        <r>
          <rPr>
            <sz val="9"/>
            <color indexed="81"/>
            <rFont val="Tahoma"/>
            <family val="2"/>
          </rPr>
          <t xml:space="preserve">
</t>
        </r>
      </text>
    </comment>
    <comment ref="D719" authorId="0" shapeId="0" xr:uid="{7377EFAC-9A07-47F5-B772-7574C8DE30F5}">
      <text>
        <r>
          <rPr>
            <b/>
            <sz val="9"/>
            <color indexed="81"/>
            <rFont val="Aptos"/>
            <family val="2"/>
          </rPr>
          <t xml:space="preserve">Record </t>
        </r>
        <r>
          <rPr>
            <sz val="9"/>
            <color indexed="81"/>
            <rFont val="Aptos"/>
            <family val="2"/>
          </rPr>
          <t>the number of investigations in which corrective actions, aimed to prevent recurrence, were recommended.</t>
        </r>
        <r>
          <rPr>
            <sz val="9"/>
            <color indexed="81"/>
            <rFont val="Tahoma"/>
            <family val="2"/>
          </rPr>
          <t xml:space="preserve">
</t>
        </r>
      </text>
    </comment>
    <comment ref="D720" authorId="0" shapeId="0" xr:uid="{F77BD7D1-C5C6-4BCD-8C7B-2E6FCCB5FDF7}">
      <text>
        <r>
          <rPr>
            <b/>
            <sz val="9"/>
            <color indexed="81"/>
            <rFont val="Aptos"/>
            <family val="2"/>
          </rPr>
          <t xml:space="preserve">Note: </t>
        </r>
        <r>
          <rPr>
            <sz val="9"/>
            <color indexed="81"/>
            <rFont val="Aptos"/>
            <family val="2"/>
          </rPr>
          <t>The number here is auto-populated from your positive findings in 8.8a).</t>
        </r>
        <r>
          <rPr>
            <b/>
            <sz val="9"/>
            <color indexed="81"/>
            <rFont val="Aptos"/>
            <family val="2"/>
          </rPr>
          <t xml:space="preserve">
</t>
        </r>
        <r>
          <rPr>
            <sz val="9"/>
            <color indexed="81"/>
            <rFont val="Tahoma"/>
            <family val="2"/>
          </rPr>
          <t xml:space="preserve">
</t>
        </r>
      </text>
    </comment>
    <comment ref="D727" authorId="0" shapeId="0" xr:uid="{C4A25F32-7C89-42E3-B53B-50868D044277}">
      <text>
        <r>
          <rPr>
            <b/>
            <sz val="9"/>
            <color indexed="81"/>
            <rFont val="Aptos"/>
            <family val="2"/>
          </rPr>
          <t xml:space="preserve">Sampling:
</t>
        </r>
        <r>
          <rPr>
            <sz val="9"/>
            <color indexed="81"/>
            <rFont val="Aptos"/>
            <family val="2"/>
          </rPr>
          <t xml:space="preserve">Sampling IS permitted here especially for larger employers.
Identify the total number of </t>
        </r>
        <r>
          <rPr>
            <b/>
            <sz val="9"/>
            <color indexed="81"/>
            <rFont val="Aptos"/>
            <family val="2"/>
          </rPr>
          <t xml:space="preserve">documentation-based </t>
        </r>
        <r>
          <rPr>
            <sz val="9"/>
            <color indexed="81"/>
            <rFont val="Aptos"/>
            <family val="2"/>
          </rPr>
          <t xml:space="preserve">corrective actions recommended, and the number implemented to prevent recurrence.
Document your sampling strategy, if applicable. </t>
        </r>
        <r>
          <rPr>
            <sz val="9"/>
            <color indexed="81"/>
            <rFont val="Tahoma"/>
            <family val="2"/>
          </rPr>
          <t xml:space="preserve">
</t>
        </r>
      </text>
    </comment>
    <comment ref="D733" authorId="0" shapeId="0" xr:uid="{22AC1C86-0642-4D18-9A6D-4E6CB749916A}">
      <text>
        <r>
          <rPr>
            <b/>
            <sz val="9"/>
            <color indexed="81"/>
            <rFont val="Aptos"/>
            <family val="2"/>
          </rPr>
          <t xml:space="preserve">Sampling:
</t>
        </r>
        <r>
          <rPr>
            <sz val="9"/>
            <color indexed="81"/>
            <rFont val="Aptos"/>
            <family val="2"/>
          </rPr>
          <t xml:space="preserve">Sampling IS permitted here especially for larger employers.
Identify the total number of </t>
        </r>
        <r>
          <rPr>
            <b/>
            <sz val="9"/>
            <color indexed="81"/>
            <rFont val="Aptos"/>
            <family val="2"/>
          </rPr>
          <t>observable</t>
        </r>
        <r>
          <rPr>
            <sz val="9"/>
            <color indexed="81"/>
            <rFont val="Aptos"/>
            <family val="2"/>
          </rPr>
          <t xml:space="preserve"> corrective actions recommended, and the number implemented to prevent recurrence.
Document your sampling strategy, if applicable. </t>
        </r>
        <r>
          <rPr>
            <sz val="9"/>
            <color indexed="81"/>
            <rFont val="Tahoma"/>
            <family val="2"/>
          </rPr>
          <t xml:space="preserve">
</t>
        </r>
      </text>
    </comment>
    <comment ref="D789" authorId="0" shapeId="0" xr:uid="{B4785083-1388-42CC-9F9A-4469ADA6F87B}">
      <text>
        <r>
          <rPr>
            <b/>
            <sz val="9"/>
            <color indexed="81"/>
            <rFont val="Aptos"/>
            <family val="2"/>
          </rPr>
          <t>Sampling:</t>
        </r>
        <r>
          <rPr>
            <sz val="9"/>
            <color indexed="81"/>
            <rFont val="Aptos"/>
            <family val="2"/>
          </rPr>
          <t xml:space="preserve">
Sampling IS permitted here.
Identify the total number of health and safety concerns/complaints brought forward to the committee or representative, and the number resolved in a timely manner.
Document your sampling strategy, if applicable. 
</t>
        </r>
        <r>
          <rPr>
            <b/>
            <sz val="9"/>
            <color indexed="81"/>
            <rFont val="Aptos"/>
            <family val="2"/>
          </rPr>
          <t>⚠️ Important:</t>
        </r>
        <r>
          <rPr>
            <sz val="9"/>
            <color indexed="81"/>
            <rFont val="Aptos"/>
            <family val="2"/>
          </rPr>
          <t xml:space="preserve"> A very low number of reported concerns is not necessarily a good sign. It may reflect underreporting, lack of trust or awareness in the process, or ineffective engagement. </t>
        </r>
      </text>
    </comment>
    <comment ref="D895" authorId="0" shapeId="0" xr:uid="{C312BDE8-DE6C-4B2D-9BCF-8883B6C0AF2F}">
      <text>
        <r>
          <rPr>
            <b/>
            <sz val="9"/>
            <color indexed="81"/>
            <rFont val="Aptos"/>
            <family val="2"/>
          </rPr>
          <t>Record</t>
        </r>
        <r>
          <rPr>
            <sz val="9"/>
            <color indexed="81"/>
            <rFont val="Aptos"/>
            <family val="2"/>
          </rPr>
          <t xml:space="preserve"> the total number of suggestions for improvement (SFIs) from the previous audit, and the number that have been initiated or implemented since that time.
</t>
        </r>
        <r>
          <rPr>
            <b/>
            <sz val="9"/>
            <color indexed="81"/>
            <rFont val="Aptos"/>
            <family val="2"/>
          </rPr>
          <t xml:space="preserve">Note: 
</t>
        </r>
        <r>
          <rPr>
            <sz val="9"/>
            <color indexed="81"/>
            <rFont val="Aptos"/>
            <family val="2"/>
          </rPr>
          <t xml:space="preserve">An SFI is </t>
        </r>
        <r>
          <rPr>
            <b/>
            <sz val="9"/>
            <color indexed="81"/>
            <rFont val="Aptos"/>
            <family val="2"/>
          </rPr>
          <t>implemented</t>
        </r>
        <r>
          <rPr>
            <sz val="9"/>
            <color indexed="81"/>
            <rFont val="Aptos"/>
            <family val="2"/>
          </rPr>
          <t xml:space="preserve"> when action is completed and in effect. </t>
        </r>
        <r>
          <rPr>
            <b/>
            <sz val="9"/>
            <color indexed="81"/>
            <rFont val="Aptos"/>
            <family val="2"/>
          </rPr>
          <t xml:space="preserve">
</t>
        </r>
        <r>
          <rPr>
            <sz val="9"/>
            <color indexed="81"/>
            <rFont val="Aptos"/>
            <family val="2"/>
          </rPr>
          <t xml:space="preserve">An SFI is </t>
        </r>
        <r>
          <rPr>
            <b/>
            <sz val="9"/>
            <color indexed="81"/>
            <rFont val="Aptos"/>
            <family val="2"/>
          </rPr>
          <t>intiatied</t>
        </r>
        <r>
          <rPr>
            <sz val="9"/>
            <color indexed="81"/>
            <rFont val="Aptos"/>
            <family val="2"/>
          </rPr>
          <t xml:space="preserve"> when action is started but not yet completed OR if it was formally reviewed and deferred with documented rationale for future consideration.  
An SFI is </t>
        </r>
        <r>
          <rPr>
            <b/>
            <sz val="9"/>
            <color indexed="81"/>
            <rFont val="Aptos"/>
            <family val="2"/>
          </rPr>
          <t>neither</t>
        </r>
        <r>
          <rPr>
            <sz val="9"/>
            <color indexed="81"/>
            <rFont val="Aptos"/>
            <family val="2"/>
          </rPr>
          <t xml:space="preserve"> </t>
        </r>
        <r>
          <rPr>
            <b/>
            <sz val="9"/>
            <color indexed="81"/>
            <rFont val="Aptos"/>
            <family val="2"/>
          </rPr>
          <t>initiated</t>
        </r>
        <r>
          <rPr>
            <sz val="9"/>
            <color indexed="81"/>
            <rFont val="Aptos"/>
            <family val="2"/>
          </rPr>
          <t xml:space="preserve"> nor </t>
        </r>
        <r>
          <rPr>
            <b/>
            <sz val="9"/>
            <color indexed="81"/>
            <rFont val="Aptos"/>
            <family val="2"/>
          </rPr>
          <t>implemented</t>
        </r>
        <r>
          <rPr>
            <sz val="9"/>
            <color indexed="81"/>
            <rFont val="Aptos"/>
            <family val="2"/>
          </rPr>
          <t xml:space="preserve"> if no action has been taken to review, address, or document a decision on the recommendation.
</t>
        </r>
        <r>
          <rPr>
            <sz val="9"/>
            <color indexed="81"/>
            <rFont val="Tahoma"/>
            <family val="2"/>
          </rPr>
          <t xml:space="preserve">
</t>
        </r>
      </text>
    </comment>
  </commentList>
</comments>
</file>

<file path=xl/sharedStrings.xml><?xml version="1.0" encoding="utf-8"?>
<sst xmlns="http://schemas.openxmlformats.org/spreadsheetml/2006/main" count="1625" uniqueCount="876">
  <si>
    <t>Company Name:</t>
  </si>
  <si>
    <t>Auditor Name(s):</t>
  </si>
  <si>
    <t>Audit Start Date:</t>
  </si>
  <si>
    <t>Audit End Date:</t>
  </si>
  <si>
    <t>Last Ext. Audit Score:</t>
  </si>
  <si>
    <t>Element 1 - Leadership Commitment</t>
  </si>
  <si>
    <t>Question</t>
  </si>
  <si>
    <t>yes,no, %</t>
  </si>
  <si>
    <t>Score</t>
  </si>
  <si>
    <t>Instructions</t>
  </si>
  <si>
    <t>yes</t>
  </si>
  <si>
    <t>safety(S)</t>
  </si>
  <si>
    <t xml:space="preserve">Is there a written policy signed by the current senior operating officer that addresses employee health and safety? </t>
  </si>
  <si>
    <t>0 or 5</t>
  </si>
  <si>
    <t>no</t>
  </si>
  <si>
    <t>loss(L)</t>
  </si>
  <si>
    <t>D</t>
  </si>
  <si>
    <t>n/a</t>
  </si>
  <si>
    <t>S&amp;L</t>
  </si>
  <si>
    <t>I</t>
  </si>
  <si>
    <t xml:space="preserve">Is the health and safety policy communicated to all employees? </t>
  </si>
  <si>
    <t>0 - 5</t>
  </si>
  <si>
    <t>O</t>
  </si>
  <si>
    <t>Bi-Annually</t>
  </si>
  <si>
    <t>Yearly</t>
  </si>
  <si>
    <t>Positive findings:</t>
  </si>
  <si>
    <t>Less</t>
  </si>
  <si>
    <t>Total interviews:</t>
  </si>
  <si>
    <t xml:space="preserve">Does the company have a current copy of the OHS Act, Regulation and Code and amendments? </t>
  </si>
  <si>
    <t>Quarterly</t>
  </si>
  <si>
    <t xml:space="preserve"> </t>
  </si>
  <si>
    <t>Daily</t>
  </si>
  <si>
    <t>Weekly</t>
  </si>
  <si>
    <t>b) managers?</t>
  </si>
  <si>
    <t>c)  supervisors?</t>
  </si>
  <si>
    <t>d) workers?</t>
  </si>
  <si>
    <t xml:space="preserve">Do employees understand their occupational health and safety rights?                                                                                                                                                                              </t>
  </si>
  <si>
    <t>Are senior managers, managers, and supervisors aware of their responsibility for the health and safety of the workers under their supervision?</t>
  </si>
  <si>
    <t>b) The company's commitment to health and safety?</t>
  </si>
  <si>
    <t>Positive Findings:</t>
  </si>
  <si>
    <t>Total Interviews:</t>
  </si>
  <si>
    <t>0,5,10</t>
  </si>
  <si>
    <t>D or I</t>
  </si>
  <si>
    <t>Points Scored for Element 1</t>
  </si>
  <si>
    <t>Element 2 - Hazard Assessment</t>
  </si>
  <si>
    <t>0 - 10</t>
  </si>
  <si>
    <t>Total jobs:</t>
  </si>
  <si>
    <t xml:space="preserve"> b)  Has an inventory been taken of tasks</t>
  </si>
  <si>
    <t>0 - 20</t>
  </si>
  <si>
    <t xml:space="preserve">d) Is there a system in place to evaluate the level of risk associated with identified hazards?                                                                                                                                           </t>
  </si>
  <si>
    <t xml:space="preserve">e) Are hazards evaluated and prioritized according to risk?                                                                                                                        </t>
  </si>
  <si>
    <t>0 or 10</t>
  </si>
  <si>
    <t>Are senior managers knowledgeable about the critical (high hazard) tasks conducted in the workplace?</t>
  </si>
  <si>
    <t>Total identified:</t>
  </si>
  <si>
    <t>Total possible:</t>
  </si>
  <si>
    <t xml:space="preserve">b) supervisors? </t>
  </si>
  <si>
    <t xml:space="preserve">c) workers? </t>
  </si>
  <si>
    <t>Are key employees trained in how to identify and assess workplace hazards?</t>
  </si>
  <si>
    <t>Are site-specific (field-level) hazard assessments required where work site conditions change or when non-routine work is added?</t>
  </si>
  <si>
    <t>b) repeated if changes are introduced?</t>
  </si>
  <si>
    <t>When site-specific (field-level) hazard assessments are conducted, are affected employees included in the process?</t>
  </si>
  <si>
    <t>Do site-specific (field-level) hazard assessments result in the control of the hazards identified?</t>
  </si>
  <si>
    <t>Is there a policy and/or process in place to review the formal hazard assessments?</t>
  </si>
  <si>
    <t>Is there a system in place whereby employees can report unsafe or unhealthy conditions and practices?</t>
  </si>
  <si>
    <t>DI</t>
  </si>
  <si>
    <t>Points Scored for Element 2</t>
  </si>
  <si>
    <t>Element 3 - Hazard Control</t>
  </si>
  <si>
    <t xml:space="preserve">b) administration                                                                                                                                          </t>
  </si>
  <si>
    <t xml:space="preserve">c) personal protective equipment                                                                                                                                          </t>
  </si>
  <si>
    <t>Have the recommended hazard controls been implemented in the workplace?</t>
  </si>
  <si>
    <t>Total applied:</t>
  </si>
  <si>
    <t>Are controls implemented for ALL identified critical (high) hazards?</t>
  </si>
  <si>
    <t>DO</t>
  </si>
  <si>
    <t>Postive findings</t>
  </si>
  <si>
    <t>Are employees using controls developed for identified health and safety hazards?</t>
  </si>
  <si>
    <t>Controls used:</t>
  </si>
  <si>
    <t xml:space="preserve">Are changes to hazard controls communicated to affected workers?                                                                                                                           </t>
  </si>
  <si>
    <t>Postive findings:</t>
  </si>
  <si>
    <t xml:space="preserve">Has the company developed a workplace violence prevention plan in accordance with legislation?                                                                                                                        </t>
  </si>
  <si>
    <t xml:space="preserve">Has the company developed a workplace harassment prevention plan in accordance with legislation?                                                                                                                       </t>
  </si>
  <si>
    <t>Are violence and harassment prevention plans reviewed?</t>
  </si>
  <si>
    <t>a) Is a preventive maintenance program for vehicles, equipment, and tools in place?</t>
  </si>
  <si>
    <t>b) Is the Preventive Maintenance program followed?</t>
  </si>
  <si>
    <t>Total records:</t>
  </si>
  <si>
    <t>b) Are current Safety Data Sheets (SDS) readily available for all hazardous products used on-site?</t>
  </si>
  <si>
    <t>SDS total:</t>
  </si>
  <si>
    <t>c) Are hazardous products handled correctly?</t>
  </si>
  <si>
    <t>Points Scored for Element 3</t>
  </si>
  <si>
    <t>Element 4 - Qualifications, Orientation and Training</t>
  </si>
  <si>
    <t xml:space="preserve">Do worker orientations cover occupational health and safety rights and key health and safety information? </t>
  </si>
  <si>
    <t>b) specific job hazards?</t>
  </si>
  <si>
    <t>c) hazard controls?</t>
  </si>
  <si>
    <t>When workers are re-assigned or when operational changes require it, are they given job-specific training to ensure they are competent to carry out their assignment?</t>
  </si>
  <si>
    <t>Is there a process to assess the competency of new and re-assigned workers?</t>
  </si>
  <si>
    <t>Is ongoing training provided at set intervals or when operational changes require it?</t>
  </si>
  <si>
    <t>Element 5 - Work Site and Other Parties (at or in the Vicinity of the Work Site)</t>
  </si>
  <si>
    <t>Has a plan been implemented to protect individuals in the vicinity of the employer’s work site?</t>
  </si>
  <si>
    <t>Is a pre-qualification process in place to ensure contracted employers are qualified for the requirements of the job?</t>
  </si>
  <si>
    <t>b) contracted employers?</t>
  </si>
  <si>
    <t>b) health and safety responsibilities (reporting incidents, investigating incidents, reporting unsafe conditions) while on-site?</t>
  </si>
  <si>
    <t>c) operational changes that may affect their health and safety while on-site?</t>
  </si>
  <si>
    <t>Is key health and safety information readily available to affected external work site parties?</t>
  </si>
  <si>
    <t>b) a process for dealing with non-compliance?</t>
  </si>
  <si>
    <t>Element 6 - Regular Inspection and Monitoring</t>
  </si>
  <si>
    <t>Total areas:</t>
  </si>
  <si>
    <t>b) by managers, supervisors, and workers?</t>
  </si>
  <si>
    <t>b) by managers?</t>
  </si>
  <si>
    <t>c) by supervisors?</t>
  </si>
  <si>
    <t>0 -10</t>
  </si>
  <si>
    <t>d) by workers?</t>
  </si>
  <si>
    <t>Have individuals leading formal inspections received training?</t>
  </si>
  <si>
    <t>Is a standard format used for documenting inspections?</t>
  </si>
  <si>
    <t>Is there a system in place to ensure timely correction of substandard conditions and practices identified in inspection reports?</t>
  </si>
  <si>
    <t>Are substandard conditions and practices identified in inspection reports corrected?</t>
  </si>
  <si>
    <t>Is there a system in place whereby management ensures ongoing compliance with the occupational Health and Safety Act, Regulation and Code, and company health and safety standards?</t>
  </si>
  <si>
    <t>Element 7 - Emergency Response</t>
  </si>
  <si>
    <t>Total listed:</t>
  </si>
  <si>
    <t>b) procedures for dealing with identified emergencies?</t>
  </si>
  <si>
    <t>Procedures written:</t>
  </si>
  <si>
    <t>c) identification, location, and operational procedures for emergency response resources?</t>
  </si>
  <si>
    <t>Total complete:</t>
  </si>
  <si>
    <t>Total sites:</t>
  </si>
  <si>
    <t xml:space="preserve">0 or 5 </t>
  </si>
  <si>
    <t>b) list of emergency response personnel?</t>
  </si>
  <si>
    <t>c) evacuation and rescue procedures?</t>
  </si>
  <si>
    <t xml:space="preserve">Are employees given emergency response training appropriate to their individual responsibilities? </t>
  </si>
  <si>
    <t>Are periodic emergency response drills conducted to measure the plan’s effectiveness?</t>
  </si>
  <si>
    <t>Total corrected:</t>
  </si>
  <si>
    <t>b) from an actual emergency response?</t>
  </si>
  <si>
    <t>Does the number of employees trained in first aid meet legislated requirements?</t>
  </si>
  <si>
    <t>Do first aid equipment, supplies and facilities meet legislated requirements?</t>
  </si>
  <si>
    <t>Element 8 - Incident Investigation</t>
  </si>
  <si>
    <t>Is there a written process in place that requires reporting of all workplace incidents, occupational illnesses, near misses and work refusals?</t>
  </si>
  <si>
    <t>Are employees knowledgeable about the incident reporting process?</t>
  </si>
  <si>
    <t>Is a standard format used for documenting workplace incidents, occupational illnesses, and near misses?</t>
  </si>
  <si>
    <t>Do employees report workplace incidents, occupational illnesses, near misses and work refusals?</t>
  </si>
  <si>
    <t>Is there a written process in place that requires investigation of workplace incidents, occupational illnesses, near misses and work refusals?</t>
  </si>
  <si>
    <t>Have individuals leading investigations been trained in incident investigation and cause analysis techniques?</t>
  </si>
  <si>
    <t>b) workers?</t>
  </si>
  <si>
    <t>b) recommending corrective action?</t>
  </si>
  <si>
    <t xml:space="preserve">0 - 10 </t>
  </si>
  <si>
    <t>Are corrective actions implemented to prevent recurrence?</t>
  </si>
  <si>
    <t>Is management held responsible for the results of investigations?</t>
  </si>
  <si>
    <t>Are incident investigation results communicated to employees?</t>
  </si>
  <si>
    <t xml:space="preserve">Total interviews: </t>
  </si>
  <si>
    <t>Element 9 - Joint Health and Safety Committees and Health and Safety Representatives</t>
  </si>
  <si>
    <t>Has the company established a joint health and safety committee in accordance with legislation?</t>
  </si>
  <si>
    <t>Have written terms of reference been developed to guide committee activities?</t>
  </si>
  <si>
    <t>Has the company designated a health and safety representative in accordance with legislation?</t>
  </si>
  <si>
    <t>Have duties been assigned to the health and safety committee or health and safety representative in accordance with legislation?</t>
  </si>
  <si>
    <t>Is the contact information of committee members or the health and safety representative readily available to employees?</t>
  </si>
  <si>
    <t>Are members of the committee or the health and safety representative trained for their role in accordance with legislation?</t>
  </si>
  <si>
    <t>Total members:</t>
  </si>
  <si>
    <t>Is there a system in place to address employee concerns and complaints related to the health and safety system?</t>
  </si>
  <si>
    <t>b) Does the committee or health and safety representative participate in the hazard assessment process?</t>
  </si>
  <si>
    <t>c) Are recommendations made to management regarding the health and safety of workers?</t>
  </si>
  <si>
    <t>d) Are work site inspections reviewed?</t>
  </si>
  <si>
    <t>Are records of committee, and health and safety representative activities maintained in accordance with legislation?</t>
  </si>
  <si>
    <t>Are minutes of committee meetings readily available to employees?</t>
  </si>
  <si>
    <t xml:space="preserve">Element 10 - System Review  </t>
  </si>
  <si>
    <t>b) feedback on health and safety issues is sought from employees?</t>
  </si>
  <si>
    <t xml:space="preserve">0 - 5 </t>
  </si>
  <si>
    <t xml:space="preserve">Are records pertaining to health and safety processes kept for a minimum three-year period to allow for an ongoing evaluation of the processes? </t>
  </si>
  <si>
    <t>Is key health and safety information readily available to employees?</t>
  </si>
  <si>
    <t>Are safety and loss control records and statistics analyzed to identify trends and needs?</t>
  </si>
  <si>
    <t>0, 5, 10</t>
  </si>
  <si>
    <t>Is the information contained in records and statistics used to improve health and safety processes?</t>
  </si>
  <si>
    <t>Does senior management conduct an annual review designed to set the strategic direction of the occupational health and safety management system?</t>
  </si>
  <si>
    <t>Have sufficient resources been allocated to occupational health and safety?</t>
  </si>
  <si>
    <t>Are employees accountable for their individual health and safety responsibilities?</t>
  </si>
  <si>
    <t>Is the occupational health and safety management system evaluated annually through the use of an audit process?</t>
  </si>
  <si>
    <t xml:space="preserve">0 or 10 </t>
  </si>
  <si>
    <t>Have recommendations from the previous audit process been initiated or implemented?</t>
  </si>
  <si>
    <t xml:space="preserve">Total actioned: </t>
  </si>
  <si>
    <t>Total SFIs:</t>
  </si>
  <si>
    <t>Are results from occupational health and safety management system evaluations communicated to affected employees?</t>
  </si>
  <si>
    <t>Interviews by Site and Level Summary</t>
  </si>
  <si>
    <t>Audit Sampling Details by Site and Level</t>
  </si>
  <si>
    <t>Senior Manager(s)</t>
  </si>
  <si>
    <t>Manager(s)</t>
  </si>
  <si>
    <t>Supervisor(s)</t>
  </si>
  <si>
    <t>Worker(s)</t>
  </si>
  <si>
    <t>Total Employees</t>
  </si>
  <si>
    <t>Worker(s) - in person</t>
  </si>
  <si>
    <t>Worker(s) - questionnaire</t>
  </si>
  <si>
    <t>Total Interviewed</t>
  </si>
  <si>
    <t>Totals</t>
  </si>
  <si>
    <t>Category</t>
  </si>
  <si>
    <t xml:space="preserve">Total Interviewed </t>
  </si>
  <si>
    <t>Contracted Employers/Workers</t>
  </si>
  <si>
    <t>Visitors</t>
  </si>
  <si>
    <t>Element</t>
  </si>
  <si>
    <t xml:space="preserve">Points Possible </t>
  </si>
  <si>
    <t>1. Leadership Commitment</t>
  </si>
  <si>
    <t>2. Hazard Assessment</t>
  </si>
  <si>
    <t>3. Hazard Control</t>
  </si>
  <si>
    <t>4. Qualifications, Orientation and Training</t>
  </si>
  <si>
    <t xml:space="preserve">5. Work Site and Other Parties                           </t>
  </si>
  <si>
    <t>6. Regular Inspection and Monitoring</t>
  </si>
  <si>
    <t>7. Emergency Response</t>
  </si>
  <si>
    <t>8. Incident Investigation</t>
  </si>
  <si>
    <t>10. System Review</t>
  </si>
  <si>
    <t>TOTAL</t>
  </si>
  <si>
    <t>Positive findings</t>
  </si>
  <si>
    <t>Current SDS found:</t>
  </si>
  <si>
    <r>
      <t xml:space="preserve">Award points if documentation </t>
    </r>
    <r>
      <rPr>
        <b/>
        <sz val="11"/>
        <color theme="1"/>
        <rFont val="Aptos"/>
        <family val="2"/>
      </rPr>
      <t>and</t>
    </r>
    <r>
      <rPr>
        <sz val="11"/>
        <color theme="1"/>
        <rFont val="Aptos"/>
        <family val="2"/>
      </rPr>
      <t xml:space="preserve"> observations confirm a complete and up-to-date inventory of hazardous products is available and the inventory matches products observed in the workplace. </t>
    </r>
  </si>
  <si>
    <r>
      <rPr>
        <b/>
        <sz val="10"/>
        <color theme="1"/>
        <rFont val="Aptos"/>
        <family val="2"/>
      </rPr>
      <t>D</t>
    </r>
    <r>
      <rPr>
        <sz val="10"/>
        <color theme="1"/>
        <rFont val="Aptos"/>
        <family val="2"/>
      </rPr>
      <t xml:space="preserve">: 0 - 5 </t>
    </r>
  </si>
  <si>
    <r>
      <rPr>
        <b/>
        <sz val="10"/>
        <color theme="1"/>
        <rFont val="Aptos"/>
        <family val="2"/>
      </rPr>
      <t>I</t>
    </r>
    <r>
      <rPr>
        <sz val="10"/>
        <color theme="1"/>
        <rFont val="Aptos"/>
        <family val="2"/>
      </rPr>
      <t>: 0 - 5</t>
    </r>
  </si>
  <si>
    <r>
      <rPr>
        <b/>
        <sz val="10"/>
        <color theme="1"/>
        <rFont val="Aptos"/>
        <family val="2"/>
      </rPr>
      <t>D</t>
    </r>
    <r>
      <rPr>
        <sz val="10"/>
        <color theme="1"/>
        <rFont val="Aptos"/>
        <family val="2"/>
      </rPr>
      <t>: 0-5</t>
    </r>
  </si>
  <si>
    <t>QUANTIFICATION</t>
  </si>
  <si>
    <t>To award points, applicable legislation and current amendments must be readily available for employee use.</t>
  </si>
  <si>
    <r>
      <rPr>
        <sz val="10.5"/>
        <color theme="1"/>
        <rFont val="Aptos"/>
        <family val="2"/>
      </rPr>
      <t xml:space="preserve">Review documentation other than the health and safety policy in 1.1 </t>
    </r>
    <r>
      <rPr>
        <sz val="10"/>
        <color theme="1"/>
        <rFont val="Aptos"/>
        <family val="2"/>
      </rPr>
      <t>(</t>
    </r>
    <r>
      <rPr>
        <i/>
        <sz val="10"/>
        <color theme="1"/>
        <rFont val="Aptos"/>
        <family val="2"/>
      </rPr>
      <t>e.g. employee contracts, job descriptions, handbooks, company health and safety manual, etc.</t>
    </r>
    <r>
      <rPr>
        <sz val="10"/>
        <color theme="1"/>
        <rFont val="Aptos"/>
        <family val="2"/>
      </rPr>
      <t>)</t>
    </r>
    <r>
      <rPr>
        <sz val="10.5"/>
        <color theme="1"/>
        <rFont val="Aptos"/>
        <family val="2"/>
      </rPr>
      <t xml:space="preserve">.
Depending on the size or nature of the organization, one or more of these categories may not be applicable (n/a).     </t>
    </r>
    <r>
      <rPr>
        <sz val="11"/>
        <color theme="1"/>
        <rFont val="Aptos"/>
        <family val="2"/>
      </rPr>
      <t xml:space="preserve">                                                                                                                      </t>
    </r>
  </si>
  <si>
    <t>Interview employees. 
Award points based on a percentage of positive interview response.</t>
  </si>
  <si>
    <t>b)  under company policies?</t>
  </si>
  <si>
    <t>AFPA Standard Health and Safety Audit Protocol</t>
  </si>
  <si>
    <t>a) job responsibilities?</t>
  </si>
  <si>
    <t>Are workers given job-specific health and safety training that includes:</t>
  </si>
  <si>
    <t xml:space="preserve">Are employees knowledgeable about their workplace health and safety responsibilities? </t>
  </si>
  <si>
    <t>a)  under applicable legislation?</t>
  </si>
  <si>
    <t xml:space="preserve">Have specific health and safety responsibilities been written for:   </t>
  </si>
  <si>
    <t>a) senior managers?</t>
  </si>
  <si>
    <t xml:space="preserve">Does senior management communicate to workers the following at least once annually: </t>
  </si>
  <si>
    <t xml:space="preserve"> a)  Why health and safety is important and who it affects?</t>
  </si>
  <si>
    <t xml:space="preserve">a)  Senior managers? </t>
  </si>
  <si>
    <t>Do managers tour the worksite to observe health and safety practices and behaviors?</t>
  </si>
  <si>
    <t xml:space="preserve">b)  Middle managers? </t>
  </si>
  <si>
    <t xml:space="preserve">c)  Supervisors? </t>
  </si>
  <si>
    <r>
      <rPr>
        <b/>
        <i/>
        <sz val="10"/>
        <color theme="1"/>
        <rFont val="Aptos"/>
        <family val="2"/>
      </rPr>
      <t xml:space="preserve">  - 5 points</t>
    </r>
    <r>
      <rPr>
        <i/>
        <sz val="10"/>
        <color theme="1"/>
        <rFont val="Aptos"/>
        <family val="2"/>
      </rPr>
      <t xml:space="preserve"> (Weekly)</t>
    </r>
  </si>
  <si>
    <r>
      <rPr>
        <b/>
        <i/>
        <sz val="10"/>
        <color theme="1"/>
        <rFont val="Aptos"/>
        <family val="2"/>
      </rPr>
      <t xml:space="preserve">  - 10 points</t>
    </r>
    <r>
      <rPr>
        <i/>
        <sz val="10"/>
        <color theme="1"/>
        <rFont val="Aptos"/>
        <family val="2"/>
      </rPr>
      <t xml:space="preserve"> (daily)</t>
    </r>
  </si>
  <si>
    <r>
      <rPr>
        <b/>
        <i/>
        <sz val="10"/>
        <color theme="1"/>
        <rFont val="Aptos"/>
        <family val="2"/>
      </rPr>
      <t xml:space="preserve">  - 10 points</t>
    </r>
    <r>
      <rPr>
        <i/>
        <sz val="10"/>
        <color theme="1"/>
        <rFont val="Aptos"/>
        <family val="2"/>
      </rPr>
      <t xml:space="preserve"> (Quarterly - i.e. every 3 months)</t>
    </r>
  </si>
  <si>
    <r>
      <rPr>
        <b/>
        <i/>
        <sz val="10"/>
        <color theme="1"/>
        <rFont val="Aptos"/>
        <family val="2"/>
      </rPr>
      <t xml:space="preserve">  - 5 points </t>
    </r>
    <r>
      <rPr>
        <i/>
        <sz val="10"/>
        <color theme="1"/>
        <rFont val="Aptos"/>
        <family val="2"/>
      </rPr>
      <t>(Bi-annually - i.e. every 6 months)</t>
    </r>
  </si>
  <si>
    <r>
      <t xml:space="preserve">  - 10 points </t>
    </r>
    <r>
      <rPr>
        <i/>
        <sz val="10"/>
        <color theme="1"/>
        <rFont val="Aptos"/>
        <family val="2"/>
      </rPr>
      <t>(Bi-annually - i.e. every 6 months)</t>
    </r>
  </si>
  <si>
    <r>
      <rPr>
        <b/>
        <i/>
        <sz val="10"/>
        <color theme="1"/>
        <rFont val="Aptos"/>
        <family val="2"/>
      </rPr>
      <t xml:space="preserve">  - 5 points</t>
    </r>
    <r>
      <rPr>
        <sz val="10"/>
        <color theme="1"/>
        <rFont val="Aptos"/>
        <family val="2"/>
      </rPr>
      <t xml:space="preserve"> (Yearly)</t>
    </r>
  </si>
  <si>
    <t>Have formal hazard assessments been conducted to identify both health and safety hazards in the work place?</t>
  </si>
  <si>
    <t>a)  Has an inventory been taken of jobs?</t>
  </si>
  <si>
    <t>Are the following involved in the formal hazard assessment process?</t>
  </si>
  <si>
    <t xml:space="preserve"> a) managers? </t>
  </si>
  <si>
    <t>When site-specific(field-level) hazard assessments are required, are they:</t>
  </si>
  <si>
    <t>a) conducted daily, before work begins?</t>
  </si>
  <si>
    <t>Are controls recommended for health and safety hazards identified by the formal hazard assessment?</t>
  </si>
  <si>
    <t>a) engineering</t>
  </si>
  <si>
    <t>Do hazard assessments result in the identification of the following types of control methods:</t>
  </si>
  <si>
    <t>Has a system for managing hazardous products used in the workplace been developed?</t>
  </si>
  <si>
    <t>a) Is an inventory of hazardous products available?</t>
  </si>
  <si>
    <t>Are critical health and safety issues (e.g. emergency evacuation procedures, alarm systems, hazard reporting, etc.) addressed prior to starting regular duties?</t>
  </si>
  <si>
    <t>Where formal qualifications are required, is there a process to confirm?</t>
  </si>
  <si>
    <t>a) through a drill?</t>
  </si>
  <si>
    <t>Are revisions to the emergency response plan made when deficiencies are identified:</t>
  </si>
  <si>
    <t>0-5</t>
  </si>
  <si>
    <t>Is there a written emergency response plan at each work site that includes:</t>
  </si>
  <si>
    <t>a) identification of potential emergencies at the site?</t>
  </si>
  <si>
    <t>0-10</t>
  </si>
  <si>
    <t>Do emergency response plans include:</t>
  </si>
  <si>
    <t>a) communication systems?</t>
  </si>
  <si>
    <t>Are formal inspections conducted in accordance with the process:</t>
  </si>
  <si>
    <t>a) for all areas of the operation?</t>
  </si>
  <si>
    <t>Is there a formal inspection process in place that states the frequency of inspections:</t>
  </si>
  <si>
    <t xml:space="preserve">a) for all areas of the operation? </t>
  </si>
  <si>
    <t>a) visitors?</t>
  </si>
  <si>
    <t xml:space="preserve">Are health and safety orientations provided to: </t>
  </si>
  <si>
    <t>a) work site hazards and controls?</t>
  </si>
  <si>
    <t>Is key health and safety information communicated to affected external work site parties regarding:</t>
  </si>
  <si>
    <t>0 -  5</t>
  </si>
  <si>
    <t>Where there are contracted employers involved on the work site, is there</t>
  </si>
  <si>
    <t xml:space="preserve">a) a requirement to regularly monitor their activities to ensure applicable policies and procedures are followed? </t>
  </si>
  <si>
    <r>
      <rPr>
        <b/>
        <sz val="10"/>
        <color theme="1"/>
        <rFont val="Aptos"/>
        <family val="2"/>
      </rPr>
      <t>D</t>
    </r>
    <r>
      <rPr>
        <sz val="10"/>
        <color theme="1"/>
        <rFont val="Aptos"/>
        <family val="2"/>
      </rPr>
      <t xml:space="preserve">: 0 - 5  </t>
    </r>
  </si>
  <si>
    <t>Total  applicable levels:</t>
  </si>
  <si>
    <t>Is there a system in place to ensure:</t>
  </si>
  <si>
    <t>a) management communicates health and safety issues (including improvements) to employees?</t>
  </si>
  <si>
    <t xml:space="preserve">Do investigations focus on:
</t>
  </si>
  <si>
    <t>a) gathering evidence and identifying underlying causes?</t>
  </si>
  <si>
    <t>a) Are health and safety concerns and/or complaints resolved in a timely manner?</t>
  </si>
  <si>
    <t>a) managers and supervisors?</t>
  </si>
  <si>
    <t>Are the following involved in incident investigations?</t>
  </si>
  <si>
    <r>
      <rPr>
        <b/>
        <sz val="10"/>
        <color theme="1"/>
        <rFont val="Aptos"/>
        <family val="2"/>
      </rPr>
      <t>O</t>
    </r>
    <r>
      <rPr>
        <sz val="10"/>
        <color theme="1"/>
        <rFont val="Aptos"/>
        <family val="2"/>
      </rPr>
      <t xml:space="preserve">: 0-10 </t>
    </r>
  </si>
  <si>
    <t>Interview employees to assess their understanding of the policy’s content. 
Award points based on the percentage of positive interview responses.</t>
  </si>
  <si>
    <r>
      <rPr>
        <sz val="11"/>
        <color theme="1"/>
        <rFont val="Aptos"/>
        <family val="2"/>
      </rPr>
      <t>Interview employees to confirm understanding of the 3 OHS rights:</t>
    </r>
    <r>
      <rPr>
        <sz val="10.5"/>
        <color theme="1"/>
        <rFont val="Aptos"/>
        <family val="2"/>
      </rPr>
      <t xml:space="preserve">
</t>
    </r>
    <r>
      <rPr>
        <i/>
        <sz val="10"/>
        <color theme="1"/>
        <rFont val="Aptos"/>
        <family val="2"/>
      </rPr>
      <t xml:space="preserve">• right to know,
• right to participate, and
• right to refuse dangerous work.
</t>
    </r>
    <r>
      <rPr>
        <sz val="11"/>
        <color theme="1"/>
        <rFont val="Aptos"/>
        <family val="2"/>
      </rPr>
      <t xml:space="preserve">Award points based on the percentage of employees able to identify </t>
    </r>
    <r>
      <rPr>
        <b/>
        <sz val="11"/>
        <color theme="1"/>
        <rFont val="Aptos"/>
        <family val="2"/>
      </rPr>
      <t>and</t>
    </r>
    <r>
      <rPr>
        <sz val="11"/>
        <color theme="1"/>
        <rFont val="Aptos"/>
        <family val="2"/>
      </rPr>
      <t xml:space="preserve"> explain all 3 rights.</t>
    </r>
  </si>
  <si>
    <t>Total in inventory:</t>
  </si>
  <si>
    <t>Total records sampled:</t>
  </si>
  <si>
    <r>
      <rPr>
        <b/>
        <sz val="10"/>
        <color theme="1"/>
        <rFont val="Aptos"/>
        <family val="2"/>
      </rPr>
      <t>D</t>
    </r>
    <r>
      <rPr>
        <sz val="10"/>
        <color theme="1"/>
        <rFont val="Aptos"/>
        <family val="2"/>
      </rPr>
      <t>: 0 - 5</t>
    </r>
  </si>
  <si>
    <t>Review previous annual audits.  
To award points, audits and/or maintenance options must be completed each calendar year.
If this is the company’s first audit, this question can be marked not applicable (n/a).</t>
  </si>
  <si>
    <t>Interview workers. 
Award points for 70%+ positive response.
If this is the company’s first audit, this question can be marked not applicable (n/a).</t>
  </si>
  <si>
    <t>Review documentation to confirm a process is in place for evaluating and selecting candidates.
If no other employers are contracted, this question can be marked not applicable (n/a).</t>
  </si>
  <si>
    <t>Review inspection reports/forms/ checklists to confirm a consistent format(s) is in place for documenting inspections.</t>
  </si>
  <si>
    <t>Review completed investigation records from the previous 12 months.
Award points based on the percentage of investigations that have gathered evidence and identified underlying (root) causes.
If no incidents required investigation during the audit period, this question can be marked not applicable (n/a); this should be uncommon and supported by the records review.</t>
  </si>
  <si>
    <t>Is the committee or the health and safety representative functioning in accordance with legislative requirements?</t>
  </si>
  <si>
    <t>Have managers and supervisors received training designed to support their role?</t>
  </si>
  <si>
    <t>Points Possible Minus Not Applicable (N/A)</t>
  </si>
  <si>
    <t>Percentage (%) Scored for Element 1</t>
  </si>
  <si>
    <t>Percentage (%) Scored for Element 2</t>
  </si>
  <si>
    <t>Audit Element 1 - Points Possible</t>
  </si>
  <si>
    <t>Audit Element 2 - Points Possible</t>
  </si>
  <si>
    <t>Audit Element 3 - Points Possible</t>
  </si>
  <si>
    <t>Percentage (%) Scored for Element 3</t>
  </si>
  <si>
    <t>Audit Element 4 - Points Possible</t>
  </si>
  <si>
    <t>Points Scored for Element 4</t>
  </si>
  <si>
    <t>Percentage (%) Scored for Element 4</t>
  </si>
  <si>
    <t>Audit Element 5 - Points Possible</t>
  </si>
  <si>
    <t>Points Scored for Element 5</t>
  </si>
  <si>
    <t>Percentage (%) Scored for Element 5</t>
  </si>
  <si>
    <t>Audit Element 6 - Points Possible</t>
  </si>
  <si>
    <t>Points Scored for Element 6</t>
  </si>
  <si>
    <t>Percentage (%) Scored for Element 6</t>
  </si>
  <si>
    <t>Audit Element 7 - Points Possible</t>
  </si>
  <si>
    <t>Points Scored for Element 7</t>
  </si>
  <si>
    <t>Percentage (%) Scored for Element 7</t>
  </si>
  <si>
    <t>Audit Element 8 - Points Possible</t>
  </si>
  <si>
    <t>Points Scored for Element 8</t>
  </si>
  <si>
    <t>Percentage (%) Scored for Element 8</t>
  </si>
  <si>
    <t>Audit Element 9 - Points Possible</t>
  </si>
  <si>
    <t>Points Scored for Element 9</t>
  </si>
  <si>
    <t>Percentage (%) Scored for Element 9</t>
  </si>
  <si>
    <t>Audit Element 10 - Points Possible</t>
  </si>
  <si>
    <t>Points Scored for Element 10</t>
  </si>
  <si>
    <t>Percentage (%) Scored for Element 10</t>
  </si>
  <si>
    <r>
      <rPr>
        <b/>
        <sz val="10.5"/>
        <color theme="1"/>
        <rFont val="Aptos"/>
        <family val="2"/>
      </rPr>
      <t xml:space="preserve">Total Employees </t>
    </r>
    <r>
      <rPr>
        <b/>
        <sz val="11"/>
        <color theme="1"/>
        <rFont val="Aptos"/>
        <family val="2"/>
      </rPr>
      <t xml:space="preserve">
</t>
    </r>
    <r>
      <rPr>
        <sz val="10"/>
        <color theme="1"/>
        <rFont val="Aptos"/>
        <family val="2"/>
      </rPr>
      <t>(list for each site)</t>
    </r>
  </si>
  <si>
    <r>
      <rPr>
        <b/>
        <sz val="10.5"/>
        <color theme="1"/>
        <rFont val="Aptos"/>
        <family val="2"/>
      </rPr>
      <t>Interviewed Employees</t>
    </r>
    <r>
      <rPr>
        <b/>
        <sz val="11"/>
        <color theme="1"/>
        <rFont val="Aptos"/>
        <family val="2"/>
      </rPr>
      <t xml:space="preserve">
</t>
    </r>
    <r>
      <rPr>
        <sz val="10"/>
        <color theme="1"/>
        <rFont val="Aptos"/>
        <family val="2"/>
      </rPr>
      <t>(list for each site)</t>
    </r>
  </si>
  <si>
    <r>
      <rPr>
        <b/>
        <sz val="10.5"/>
        <color theme="1"/>
        <rFont val="Aptos"/>
        <family val="2"/>
      </rPr>
      <t>Notes</t>
    </r>
    <r>
      <rPr>
        <b/>
        <sz val="11"/>
        <color theme="1"/>
        <rFont val="Aptos"/>
        <family val="2"/>
      </rPr>
      <t xml:space="preserve">
</t>
    </r>
    <r>
      <rPr>
        <sz val="10"/>
        <color theme="1"/>
        <rFont val="Aptos"/>
        <family val="2"/>
      </rPr>
      <t>(if applicable)</t>
    </r>
  </si>
  <si>
    <r>
      <t xml:space="preserve">Included in Scope? 
</t>
    </r>
    <r>
      <rPr>
        <sz val="10"/>
        <color theme="1"/>
        <rFont val="Aptos"/>
        <family val="2"/>
      </rPr>
      <t xml:space="preserve">Indicate:  </t>
    </r>
    <r>
      <rPr>
        <b/>
        <sz val="10"/>
        <color theme="1"/>
        <rFont val="Aptos"/>
        <family val="2"/>
      </rPr>
      <t>Yes</t>
    </r>
    <r>
      <rPr>
        <sz val="10"/>
        <color theme="1"/>
        <rFont val="Aptos"/>
        <family val="2"/>
      </rPr>
      <t xml:space="preserve"> or </t>
    </r>
    <r>
      <rPr>
        <b/>
        <sz val="10"/>
        <color theme="1"/>
        <rFont val="Aptos"/>
        <family val="2"/>
      </rPr>
      <t>No</t>
    </r>
  </si>
  <si>
    <t xml:space="preserve"> Sampling Details (other)</t>
  </si>
  <si>
    <t>Complete the ‘Cover Page’ Sheet</t>
  </si>
  <si>
    <t>Enter Interview Details in the ‘Interview’ Sheet</t>
  </si>
  <si>
    <t>Complete the ‘AUD Protocol’ Sheet</t>
  </si>
  <si>
    <t>Completion Instructions</t>
  </si>
  <si>
    <t>Steps</t>
  </si>
  <si>
    <t>Step 1: Cover Page</t>
  </si>
  <si>
    <t>&gt; Enter all applicable information  (Company Name, Auditor Name, Audit Dates, etc.).</t>
  </si>
  <si>
    <r>
      <rPr>
        <sz val="12"/>
        <color rgb="FFFF0000"/>
        <rFont val="Aptos"/>
        <family val="2"/>
      </rPr>
      <t xml:space="preserve">⏰ </t>
    </r>
    <r>
      <rPr>
        <b/>
        <sz val="12"/>
        <color theme="1"/>
        <rFont val="Aptos"/>
        <family val="2"/>
      </rPr>
      <t>Important Deadlines</t>
    </r>
  </si>
  <si>
    <r>
      <rPr>
        <b/>
        <sz val="11"/>
        <color theme="1"/>
        <rFont val="Aptos"/>
        <family val="2"/>
      </rPr>
      <t>45 Days</t>
    </r>
    <r>
      <rPr>
        <sz val="11"/>
        <color theme="1"/>
        <rFont val="Aptos"/>
        <family val="2"/>
      </rPr>
      <t xml:space="preserve"> – for data collection (documentation review, interviews, observations)</t>
    </r>
  </si>
  <si>
    <r>
      <rPr>
        <b/>
        <sz val="11"/>
        <color theme="1"/>
        <rFont val="Aptos"/>
        <family val="2"/>
      </rPr>
      <t>15 Days</t>
    </r>
    <r>
      <rPr>
        <sz val="11"/>
        <color theme="1"/>
        <rFont val="Aptos"/>
        <family val="2"/>
      </rPr>
      <t xml:space="preserve"> – to make any corrections following the quality assurance (QA) review, if required</t>
    </r>
  </si>
  <si>
    <t>Points Scored</t>
  </si>
  <si>
    <t>Possible
- N/A</t>
  </si>
  <si>
    <t>Percentage
Scored</t>
  </si>
  <si>
    <t>9. Joint Health and Safety Committees and Health and Safety Representatives</t>
  </si>
  <si>
    <t xml:space="preserve">  • health hazards</t>
  </si>
  <si>
    <t>• safety hazards</t>
  </si>
  <si>
    <t>dropdowns are highlighted this colour</t>
  </si>
  <si>
    <t xml:space="preserve"> 'Employee' includes all levels (see left)</t>
  </si>
  <si>
    <t xml:space="preserve"> 'Employee' does NOT includes contractors and visitors</t>
  </si>
  <si>
    <t>Minimum Interviews Based on Size</t>
  </si>
  <si>
    <t>Minimum Interviews</t>
  </si>
  <si>
    <t>Last Ext. Audit Date(s):</t>
  </si>
  <si>
    <r>
      <t xml:space="preserve">Review documentation </t>
    </r>
    <r>
      <rPr>
        <b/>
        <sz val="11"/>
        <color theme="1"/>
        <rFont val="Aptos"/>
        <family val="2"/>
      </rPr>
      <t>and</t>
    </r>
    <r>
      <rPr>
        <sz val="11"/>
        <color theme="1"/>
        <rFont val="Aptos"/>
        <family val="2"/>
      </rPr>
      <t xml:space="preserve"> interview employees about the reporting system. 
Auditor notes should explain the reporting system used. 
Award points for positive documentation findings (i.e. select 'yes' from the dropdown) </t>
    </r>
    <r>
      <rPr>
        <b/>
        <sz val="11"/>
        <color theme="1"/>
        <rFont val="Aptos"/>
        <family val="2"/>
      </rPr>
      <t>and</t>
    </r>
    <r>
      <rPr>
        <sz val="11"/>
        <color theme="1"/>
        <rFont val="Aptos"/>
        <family val="2"/>
      </rPr>
      <t xml:space="preserve"> 70%+ positive interview response.</t>
    </r>
  </si>
  <si>
    <t>i.e. quantification required in cells highlighted this colour</t>
  </si>
  <si>
    <t>Interview senior managers, managers, and supervisors.
Award points based on a percentage of positive interview response.</t>
  </si>
  <si>
    <t># of Jobs inventoried:</t>
  </si>
  <si>
    <t xml:space="preserve">c)  Are health and safety hazards identified for tasks listed in the inventory?                                                                                                                                        </t>
  </si>
  <si>
    <t xml:space="preserve">  • safety hazards                                                                                                                                  </t>
  </si>
  <si>
    <t>1 - 20</t>
  </si>
  <si>
    <r>
      <t xml:space="preserve">Review documentation to confirm a process exists for conducting site-specific hazard assessments, as applicable to the operation, when:
</t>
    </r>
    <r>
      <rPr>
        <i/>
        <sz val="10"/>
        <color theme="1"/>
        <rFont val="Aptos"/>
        <family val="2"/>
      </rPr>
      <t xml:space="preserve">• Work is performed at temporary or mobile sites.
• Work activities occur at sites not owned by the employer.
• New work activities are temporarily introduced at a site.
</t>
    </r>
    <r>
      <rPr>
        <sz val="11"/>
        <color theme="1"/>
        <rFont val="Aptos"/>
        <family val="2"/>
      </rPr>
      <t>All applicable conditions must be addressed for points to be awarded.</t>
    </r>
  </si>
  <si>
    <t>Are all employees knowledgeable about their responsibilities under the emergency response plan?</t>
  </si>
  <si>
    <t>Total products observed:</t>
  </si>
  <si>
    <r>
      <t xml:space="preserve">Award points if documentation and observations confirm that current SDS are available for at least 90% of the hazardous products used on-site, and the SDS are easily accessible to workers (e.g. in a central location or digitally available).
Enter quantification numbers to determine the percentage of current SDS found.
Select </t>
    </r>
    <r>
      <rPr>
        <b/>
        <sz val="11"/>
        <color theme="1"/>
        <rFont val="Aptos"/>
        <family val="2"/>
      </rPr>
      <t>Yes</t>
    </r>
    <r>
      <rPr>
        <sz val="11"/>
        <color theme="1"/>
        <rFont val="Aptos"/>
        <family val="2"/>
      </rPr>
      <t xml:space="preserve"> or </t>
    </r>
    <r>
      <rPr>
        <b/>
        <sz val="11"/>
        <color theme="1"/>
        <rFont val="Aptos"/>
        <family val="2"/>
      </rPr>
      <t>No</t>
    </r>
    <r>
      <rPr>
        <sz val="11"/>
        <color theme="1"/>
        <rFont val="Aptos"/>
        <family val="2"/>
      </rPr>
      <t xml:space="preserve"> from the dropdown to confirm whether SDS are easily accessible.</t>
    </r>
  </si>
  <si>
    <t>Are managers, supervisors and workers involved in the formal hazard control process?</t>
  </si>
  <si>
    <r>
      <t xml:space="preserve">          • To correct a dropdown entry, select a new value or press </t>
    </r>
    <r>
      <rPr>
        <b/>
        <sz val="11"/>
        <color theme="1"/>
        <rFont val="Aptos"/>
        <family val="2"/>
      </rPr>
      <t>Delete</t>
    </r>
    <r>
      <rPr>
        <sz val="11"/>
        <color theme="1"/>
        <rFont val="Aptos"/>
        <family val="2"/>
      </rPr>
      <t xml:space="preserve"> to clear it.</t>
    </r>
  </si>
  <si>
    <r>
      <rPr>
        <b/>
        <sz val="11"/>
        <color theme="1"/>
        <rFont val="Aptos"/>
        <family val="2"/>
      </rPr>
      <t>15 Days</t>
    </r>
    <r>
      <rPr>
        <sz val="11"/>
        <color theme="1"/>
        <rFont val="Aptos"/>
        <family val="2"/>
      </rPr>
      <t xml:space="preserve"> – to complete </t>
    </r>
    <r>
      <rPr>
        <b/>
        <sz val="11"/>
        <color theme="1"/>
        <rFont val="Aptos"/>
        <family val="2"/>
      </rPr>
      <t>and</t>
    </r>
    <r>
      <rPr>
        <sz val="11"/>
        <color theme="1"/>
        <rFont val="Aptos"/>
        <family val="2"/>
      </rPr>
      <t xml:space="preserve"> submit the AUD Protocol </t>
    </r>
    <r>
      <rPr>
        <b/>
        <sz val="11"/>
        <color theme="1"/>
        <rFont val="Aptos"/>
        <family val="2"/>
      </rPr>
      <t>and</t>
    </r>
    <r>
      <rPr>
        <sz val="11"/>
        <color theme="1"/>
        <rFont val="Aptos"/>
        <family val="2"/>
      </rPr>
      <t xml:space="preserve"> full Audit Report after data collection ends</t>
    </r>
  </si>
  <si>
    <r>
      <rPr>
        <b/>
        <sz val="11"/>
        <color rgb="FF00B050"/>
        <rFont val="Aptos"/>
        <family val="2"/>
      </rPr>
      <t xml:space="preserve">✅ </t>
    </r>
    <r>
      <rPr>
        <sz val="11"/>
        <color theme="1"/>
        <rFont val="Aptos"/>
        <family val="2"/>
      </rPr>
      <t xml:space="preserve">Complete </t>
    </r>
    <r>
      <rPr>
        <b/>
        <sz val="11"/>
        <color theme="1"/>
        <rFont val="Aptos"/>
        <family val="2"/>
      </rPr>
      <t>all questions</t>
    </r>
    <r>
      <rPr>
        <sz val="11"/>
        <color theme="1"/>
        <rFont val="Aptos"/>
        <family val="2"/>
      </rPr>
      <t>:</t>
    </r>
  </si>
  <si>
    <t>Summary Score Sheet'</t>
  </si>
  <si>
    <t>&gt; Points possible, points minus N/A, points scored, and percentage scored, are auto-populated here.</t>
  </si>
  <si>
    <t>&gt; In Elements 2 and 3, scores from earlier questions automatically carry forward to related questions.</t>
  </si>
  <si>
    <t>* For best visibility, open the Excel document in FULL SCREEN</t>
  </si>
  <si>
    <t>• Respond directly to the intent of the question.</t>
  </si>
  <si>
    <r>
      <t xml:space="preserve">&gt; This sheet is </t>
    </r>
    <r>
      <rPr>
        <b/>
        <sz val="11"/>
        <color theme="1"/>
        <rFont val="Aptos"/>
        <family val="2"/>
      </rPr>
      <t>self-scoring</t>
    </r>
    <r>
      <rPr>
        <sz val="11"/>
        <color theme="1"/>
        <rFont val="Aptos"/>
        <family val="2"/>
      </rPr>
      <t>.</t>
    </r>
  </si>
  <si>
    <t>• Provide examples of both positive and negative findings.</t>
  </si>
  <si>
    <r>
      <t xml:space="preserve">• Select correct response from all </t>
    </r>
    <r>
      <rPr>
        <b/>
        <sz val="11"/>
        <color theme="5" tint="-0.249977111117893"/>
        <rFont val="Aptos"/>
        <family val="2"/>
      </rPr>
      <t>dropdowns</t>
    </r>
    <r>
      <rPr>
        <sz val="11"/>
        <color theme="1"/>
        <rFont val="Aptos"/>
        <family val="2"/>
      </rPr>
      <t>.</t>
    </r>
  </si>
  <si>
    <r>
      <t xml:space="preserve">• Provide </t>
    </r>
    <r>
      <rPr>
        <b/>
        <sz val="11"/>
        <color theme="5" tint="-0.249977111117893"/>
        <rFont val="Aptos"/>
        <family val="2"/>
      </rPr>
      <t>quantitative</t>
    </r>
    <r>
      <rPr>
        <sz val="11"/>
        <color theme="1"/>
        <rFont val="Aptos"/>
        <family val="2"/>
      </rPr>
      <t xml:space="preserve"> details (where asked).</t>
    </r>
  </si>
  <si>
    <t>Instructions:</t>
  </si>
  <si>
    <t>Note: The table will paste as plain text, not a formatted table.</t>
  </si>
  <si>
    <t>Note: The table will paste as an image you can resize or move.</t>
  </si>
  <si>
    <t>done either by pasting a Word table as plain text into a cell or by pasting it as an image for formatting preservation.</t>
  </si>
  <si>
    <t>1. Copy the table from Word.</t>
  </si>
  <si>
    <t>2. In Excel, double-click the target cell to enter edit mode.</t>
  </si>
  <si>
    <t>2. In Excel, right-click the target cell (or any blank space).</t>
  </si>
  <si>
    <t>3. Select Paste Special → Picture (or Picture (Enhanced Metafile)).</t>
  </si>
  <si>
    <r>
      <t xml:space="preserve">* Some auditors like to </t>
    </r>
    <r>
      <rPr>
        <b/>
        <i/>
        <sz val="10.5"/>
        <color theme="1"/>
        <rFont val="Aptos"/>
        <family val="2"/>
      </rPr>
      <t>organize findings</t>
    </r>
    <r>
      <rPr>
        <i/>
        <sz val="10.5"/>
        <color theme="1"/>
        <rFont val="Aptos"/>
        <family val="2"/>
      </rPr>
      <t xml:space="preserve"> - such as inspection schedules and frequencies - </t>
    </r>
    <r>
      <rPr>
        <b/>
        <i/>
        <sz val="10.5"/>
        <color theme="1"/>
        <rFont val="Aptos"/>
        <family val="2"/>
      </rPr>
      <t>into tables</t>
    </r>
    <r>
      <rPr>
        <i/>
        <sz val="10.5"/>
        <color theme="1"/>
        <rFont val="Aptos"/>
        <family val="2"/>
      </rPr>
      <t>. This can be</t>
    </r>
  </si>
  <si>
    <r>
      <rPr>
        <b/>
        <sz val="11"/>
        <color theme="4" tint="-0.249977111117893"/>
        <rFont val="Aptos"/>
        <family val="2"/>
      </rPr>
      <t>🔄</t>
    </r>
    <r>
      <rPr>
        <sz val="11"/>
        <color theme="1"/>
        <rFont val="Aptos"/>
        <family val="2"/>
      </rPr>
      <t xml:space="preserve"> </t>
    </r>
    <r>
      <rPr>
        <i/>
        <sz val="11"/>
        <color theme="1"/>
        <rFont val="Aptos"/>
        <family val="2"/>
      </rPr>
      <t>Data here (i.e. from the 'Interviews' sheet) auto-populates the 'AUD Protocol' sheet.</t>
    </r>
  </si>
  <si>
    <t>Total on-site</t>
  </si>
  <si>
    <t>Subcontracted Supervisors</t>
  </si>
  <si>
    <t>Subcontracted Workers/Supervisors (optional)</t>
  </si>
  <si>
    <t>Subcontracted Workers</t>
  </si>
  <si>
    <t>Review records. 
Controls should be listed for all identified hazards.
This question can be marked n/a if no site-specific (field-level) hazard assessments were required in the previous 12 months.</t>
  </si>
  <si>
    <t>&gt; Pulls data from the 'Interviews' sheet.</t>
  </si>
  <si>
    <t xml:space="preserve">Optional Interviews? </t>
  </si>
  <si>
    <r>
      <t xml:space="preserve">* Some auditors prefer to interview </t>
    </r>
    <r>
      <rPr>
        <b/>
        <i/>
        <sz val="10.5"/>
        <color theme="1"/>
        <rFont val="Aptos"/>
        <family val="2"/>
      </rPr>
      <t>some</t>
    </r>
    <r>
      <rPr>
        <i/>
        <sz val="10.5"/>
        <color theme="1"/>
        <rFont val="Aptos"/>
        <family val="2"/>
      </rPr>
      <t xml:space="preserve"> contracted workers (or supervisors) as workers/supervisors (i.e using all interview questions for the level (i.e. supervisor or worker)</t>
    </r>
  </si>
  <si>
    <t>Inserting Tables to Organize Findings in Excel</t>
  </si>
  <si>
    <t>Note: This action will automatically populate the protocol with the additional interview numbers.</t>
  </si>
  <si>
    <t>Interview Sampling Minimums</t>
  </si>
  <si>
    <t>Total Staff</t>
  </si>
  <si>
    <t>&gt;5</t>
  </si>
  <si>
    <t>all</t>
  </si>
  <si>
    <t>15-16</t>
  </si>
  <si>
    <t>18-20</t>
  </si>
  <si>
    <t>21-24</t>
  </si>
  <si>
    <t>25-27</t>
  </si>
  <si>
    <t>28-30</t>
  </si>
  <si>
    <t>31-36</t>
  </si>
  <si>
    <t>37-44</t>
  </si>
  <si>
    <t>45-49</t>
  </si>
  <si>
    <t>50-64</t>
  </si>
  <si>
    <t>65-74</t>
  </si>
  <si>
    <t>75-88</t>
  </si>
  <si>
    <t>89-99</t>
  </si>
  <si>
    <t>100-120</t>
  </si>
  <si>
    <t>121-149</t>
  </si>
  <si>
    <t>150-199</t>
  </si>
  <si>
    <t>200-204</t>
  </si>
  <si>
    <t>205-209</t>
  </si>
  <si>
    <t>210-212</t>
  </si>
  <si>
    <t>213-214</t>
  </si>
  <si>
    <t>215-220</t>
  </si>
  <si>
    <t>221-222</t>
  </si>
  <si>
    <t>223-226</t>
  </si>
  <si>
    <t>227-230</t>
  </si>
  <si>
    <t>231-233</t>
  </si>
  <si>
    <t>234-240</t>
  </si>
  <si>
    <t>241-249</t>
  </si>
  <si>
    <t>250-299</t>
  </si>
  <si>
    <t>300-302</t>
  </si>
  <si>
    <t>303-309</t>
  </si>
  <si>
    <t>310-312</t>
  </si>
  <si>
    <t>313-315</t>
  </si>
  <si>
    <t>316-320</t>
  </si>
  <si>
    <t>321-325</t>
  </si>
  <si>
    <t>326-329</t>
  </si>
  <si>
    <t>330-332</t>
  </si>
  <si>
    <t>333-335</t>
  </si>
  <si>
    <t>336-338</t>
  </si>
  <si>
    <t>339-341</t>
  </si>
  <si>
    <t>342-348</t>
  </si>
  <si>
    <t>349-354</t>
  </si>
  <si>
    <t>355-359</t>
  </si>
  <si>
    <t>360-364</t>
  </si>
  <si>
    <t>365-369</t>
  </si>
  <si>
    <t>370-374</t>
  </si>
  <si>
    <t>375-379</t>
  </si>
  <si>
    <t>380-389</t>
  </si>
  <si>
    <t>390-399</t>
  </si>
  <si>
    <t>400-475</t>
  </si>
  <si>
    <t>476-499</t>
  </si>
  <si>
    <t>500-510</t>
  </si>
  <si>
    <t>511-519</t>
  </si>
  <si>
    <t>520-529</t>
  </si>
  <si>
    <t>530-539</t>
  </si>
  <si>
    <t>540-549</t>
  </si>
  <si>
    <t>550-559</t>
  </si>
  <si>
    <t>561-570</t>
  </si>
  <si>
    <t>570-580</t>
  </si>
  <si>
    <t>581-595</t>
  </si>
  <si>
    <t>596-605</t>
  </si>
  <si>
    <t>606-615</t>
  </si>
  <si>
    <t>616-625</t>
  </si>
  <si>
    <t>626-638</t>
  </si>
  <si>
    <t>639-645</t>
  </si>
  <si>
    <t>646-655</t>
  </si>
  <si>
    <t>656-665</t>
  </si>
  <si>
    <t>666-678</t>
  </si>
  <si>
    <t>679-689</t>
  </si>
  <si>
    <t>690-699</t>
  </si>
  <si>
    <t>700-705</t>
  </si>
  <si>
    <t>706-719</t>
  </si>
  <si>
    <t>720-729</t>
  </si>
  <si>
    <t>730-740</t>
  </si>
  <si>
    <t>741-749</t>
  </si>
  <si>
    <t>750-790</t>
  </si>
  <si>
    <t>791-840</t>
  </si>
  <si>
    <t>841-959</t>
  </si>
  <si>
    <t>6-7</t>
  </si>
  <si>
    <t>10-11</t>
  </si>
  <si>
    <t>12-14</t>
  </si>
  <si>
    <r>
      <rPr>
        <b/>
        <sz val="11"/>
        <color theme="9" tint="-0.249977111117893"/>
        <rFont val="Aptos"/>
        <family val="2"/>
      </rPr>
      <t>⚠️</t>
    </r>
    <r>
      <rPr>
        <sz val="11"/>
        <color theme="1"/>
        <rFont val="Aptos"/>
        <family val="2"/>
      </rPr>
      <t xml:space="preserve"> </t>
    </r>
    <r>
      <rPr>
        <i/>
        <sz val="11"/>
        <color theme="1"/>
        <rFont val="Aptos"/>
        <family val="2"/>
      </rPr>
      <t>Refer to the 'Interview Sampling' sheet to confirm required sampling numbers and double-check for accuracy</t>
    </r>
    <r>
      <rPr>
        <sz val="11"/>
        <color theme="1"/>
        <rFont val="Aptos"/>
        <family val="2"/>
      </rPr>
      <t>.</t>
    </r>
  </si>
  <si>
    <t>Representative Interview Sampling</t>
  </si>
  <si>
    <t>Representative Site Sampling</t>
  </si>
  <si>
    <t>To be “representative” the interview sample must consider all of the following variables:</t>
  </si>
  <si>
    <t>Number of years employees have been with the company</t>
  </si>
  <si>
    <r>
      <rPr>
        <b/>
        <sz val="10"/>
        <color theme="1"/>
        <rFont val="Aptos"/>
        <family val="2"/>
      </rPr>
      <t>Department</t>
    </r>
    <r>
      <rPr>
        <sz val="10"/>
        <color theme="1"/>
        <rFont val="Aptos"/>
        <family val="2"/>
      </rPr>
      <t xml:space="preserve"> – include personnel from </t>
    </r>
    <r>
      <rPr>
        <b/>
        <sz val="10"/>
        <color theme="1"/>
        <rFont val="Aptos"/>
        <family val="2"/>
      </rPr>
      <t>all</t>
    </r>
    <r>
      <rPr>
        <sz val="10"/>
        <color theme="1"/>
        <rFont val="Aptos"/>
        <family val="2"/>
      </rPr>
      <t xml:space="preserve"> departments. </t>
    </r>
  </si>
  <si>
    <t>*include a cross-section of everyone from new hires to experienced personnel.</t>
  </si>
  <si>
    <t>Levels of Personnel</t>
  </si>
  <si>
    <t>*include a cross-section of personnel from every staffing level, management to workers, including part-time and casual</t>
  </si>
  <si>
    <t>*when the audit scope encompasses more than one work site, include a sampling of personnel from each work site included in the scope of the audit</t>
  </si>
  <si>
    <r>
      <rPr>
        <b/>
        <sz val="10"/>
        <color theme="1"/>
        <rFont val="Aptos"/>
        <family val="2"/>
      </rPr>
      <t>Shifts</t>
    </r>
    <r>
      <rPr>
        <sz val="10"/>
        <color theme="1"/>
        <rFont val="Aptos"/>
        <family val="2"/>
      </rPr>
      <t xml:space="preserve"> </t>
    </r>
  </si>
  <si>
    <t>*include a sampling of employees from all shifts</t>
  </si>
  <si>
    <t>WCB Account/Industry Codes</t>
  </si>
  <si>
    <t>*when the scope of the audit encompasses more than one WCB account/industry code, include a sampling of personnel from all WCB account/industry codes</t>
  </si>
  <si>
    <t>Sites</t>
  </si>
  <si>
    <t>Company History</t>
  </si>
  <si>
    <t>*if the company has recently undergone reorganization or other restructuring, include personnel from both the “old” and the “new” parts of the company</t>
  </si>
  <si>
    <t>*the number of sites included in the audit must be representative of the overall operations (see “Representative Site Sampling”)</t>
  </si>
  <si>
    <t>To be "representative" the interview sample must consider all of the following variables:</t>
  </si>
  <si>
    <t>Multiple industry codes/accounts included in the scope of the audit</t>
  </si>
  <si>
    <t>*activities under all applicable accounts/industries must be represented in the site sampling</t>
  </si>
  <si>
    <t xml:space="preserve">Varying site sizes and worker numbers </t>
  </si>
  <si>
    <t xml:space="preserve">*audit must include a cross section of sites that represent these differences  </t>
  </si>
  <si>
    <t>Varying conditions</t>
  </si>
  <si>
    <t>*include any sites where conditions may vary or are not consistent with the majority of sites inside the operation (e.g. hazards, geographic location).</t>
  </si>
  <si>
    <t xml:space="preserve">Main office/shop complex </t>
  </si>
  <si>
    <t>Work site minimums:</t>
  </si>
  <si>
    <t>If the scope of the audit includes:</t>
  </si>
  <si>
    <t>3-30 Fixed Sites</t>
  </si>
  <si>
    <t xml:space="preserve">*all sites will be included in an audit at some point during the 3 year audit cycle  </t>
  </si>
  <si>
    <t>*Consult with AFPA prior to finalizing site selection.</t>
  </si>
  <si>
    <t>30+ Sites</t>
  </si>
  <si>
    <t>*consult the AFPA to determine representative sampling for the audit.</t>
  </si>
  <si>
    <t>o   2 sites, all sites must be visited</t>
  </si>
  <si>
    <t>o   3-4 sites, at least 2 sites must be visited</t>
  </si>
  <si>
    <t>o   5-8 sites, at least 3 sites must be visited</t>
  </si>
  <si>
    <t xml:space="preserve">o   Vehicles and mobile equipment are considered work sites and must be included in the audit  </t>
  </si>
  <si>
    <t>*Note: If two main offices/shops exist, alternate site visits from one main site to the next on a rotating basis</t>
  </si>
  <si>
    <r>
      <t xml:space="preserve">*must be included in the audit scope of </t>
    </r>
    <r>
      <rPr>
        <b/>
        <i/>
        <sz val="10"/>
        <color theme="1"/>
        <rFont val="Aptos"/>
        <family val="2"/>
      </rPr>
      <t>every</t>
    </r>
    <r>
      <rPr>
        <i/>
        <sz val="10"/>
        <color theme="1"/>
        <rFont val="Aptos"/>
        <family val="2"/>
      </rPr>
      <t xml:space="preserve"> audit (both certification and maintenance years)  </t>
    </r>
  </si>
  <si>
    <t>&gt;  the same site combination used in the previous COR certification/recertification audit can NOT be used for the current recertification</t>
  </si>
  <si>
    <t>&gt; They should not be counted towards the minimum sites required</t>
  </si>
  <si>
    <t>&gt;  Document details in the audit report</t>
  </si>
  <si>
    <t>o   9 -30 sites, a third of the sites must be visited (calculations must be rounded up to the nearest whole number)</t>
  </si>
  <si>
    <t>*Depending on the nature of the operation, sample sizes above suggested minimums may be required.</t>
  </si>
  <si>
    <t>Note: Where an employer’s operation is not consistent across sites with regards to location, working conditions, type of work, number of employees, and work site sizes, multi-site audits may require a sampling of more than the minimum number of sites to be representative</t>
  </si>
  <si>
    <t xml:space="preserve">Standard Audit Summary Element Scores  </t>
  </si>
  <si>
    <r>
      <rPr>
        <b/>
        <sz val="11"/>
        <color theme="1"/>
        <rFont val="Aptos"/>
        <family val="2"/>
      </rPr>
      <t xml:space="preserve">NOTE: </t>
    </r>
    <r>
      <rPr>
        <sz val="11"/>
        <color theme="1"/>
        <rFont val="Aptos"/>
        <family val="2"/>
      </rPr>
      <t xml:space="preserve"> For certification purposes, an overall score of 80% is required and a minimum of 50% in each element.  </t>
    </r>
  </si>
  <si>
    <r>
      <rPr>
        <b/>
        <sz val="11"/>
        <color theme="1"/>
        <rFont val="Aptos"/>
        <family val="2"/>
      </rPr>
      <t>NOTE:</t>
    </r>
    <r>
      <rPr>
        <sz val="11"/>
        <color theme="1"/>
        <rFont val="Aptos"/>
        <family val="2"/>
      </rPr>
      <t xml:space="preserve">  For COR maintenance purposes, an overall minimum score of 60% is required.</t>
    </r>
  </si>
  <si>
    <t>Notes by Element</t>
  </si>
  <si>
    <t>Element 1</t>
  </si>
  <si>
    <t>1.4a)</t>
  </si>
  <si>
    <t>1.4b)</t>
  </si>
  <si>
    <t>1.4c)</t>
  </si>
  <si>
    <t>1.4d)</t>
  </si>
  <si>
    <t>1.5a)</t>
  </si>
  <si>
    <t>1.5b)</t>
  </si>
  <si>
    <t>1.8a)</t>
  </si>
  <si>
    <t>1.8b)</t>
  </si>
  <si>
    <t>1.9a)</t>
  </si>
  <si>
    <t>1.9b)</t>
  </si>
  <si>
    <t>1.9c)</t>
  </si>
  <si>
    <t>Element 2</t>
  </si>
  <si>
    <t>Auditor Notes</t>
  </si>
  <si>
    <t>2.1a)</t>
  </si>
  <si>
    <t>2.1b)</t>
  </si>
  <si>
    <t>2.1c)</t>
  </si>
  <si>
    <t>2.1d)</t>
  </si>
  <si>
    <t>2.1e)</t>
  </si>
  <si>
    <t>2.3a)</t>
  </si>
  <si>
    <t>2.3b)</t>
  </si>
  <si>
    <t>2.3c)</t>
  </si>
  <si>
    <t>2.6a)</t>
  </si>
  <si>
    <t>2.6b)</t>
  </si>
  <si>
    <t>2.10</t>
  </si>
  <si>
    <t>Element 3</t>
  </si>
  <si>
    <t>3.2a)</t>
  </si>
  <si>
    <t>3.2b)</t>
  </si>
  <si>
    <t>3.2c)</t>
  </si>
  <si>
    <t>3.12a)</t>
  </si>
  <si>
    <t>3.12b)</t>
  </si>
  <si>
    <t>3.14a)</t>
  </si>
  <si>
    <t>3.14b)</t>
  </si>
  <si>
    <t>3.14c</t>
  </si>
  <si>
    <t>Element 4</t>
  </si>
  <si>
    <t>4.5a)</t>
  </si>
  <si>
    <t>4.5b)</t>
  </si>
  <si>
    <t>4.5c)</t>
  </si>
  <si>
    <t>Element 5</t>
  </si>
  <si>
    <t>5.3a)</t>
  </si>
  <si>
    <t>5.3b)</t>
  </si>
  <si>
    <t>5.4a)</t>
  </si>
  <si>
    <t>5.4b)</t>
  </si>
  <si>
    <t>5.4c)</t>
  </si>
  <si>
    <t>5.6a)</t>
  </si>
  <si>
    <t>5.6b)</t>
  </si>
  <si>
    <t>Element 6</t>
  </si>
  <si>
    <t>6.1a)</t>
  </si>
  <si>
    <t>6.1b)</t>
  </si>
  <si>
    <t>6.2a)</t>
  </si>
  <si>
    <t>6.2b)</t>
  </si>
  <si>
    <t>6.2c)</t>
  </si>
  <si>
    <t>6.2d)</t>
  </si>
  <si>
    <t>Element 7</t>
  </si>
  <si>
    <t>7.1a)</t>
  </si>
  <si>
    <t>7.1b)</t>
  </si>
  <si>
    <t>7.1c)</t>
  </si>
  <si>
    <t>7.2a)</t>
  </si>
  <si>
    <t>7.2b)</t>
  </si>
  <si>
    <t>7.2c)</t>
  </si>
  <si>
    <t>7.6a)</t>
  </si>
  <si>
    <t>7.6b)</t>
  </si>
  <si>
    <t>Element 8</t>
  </si>
  <si>
    <t>8.7a)</t>
  </si>
  <si>
    <t>8.7b)</t>
  </si>
  <si>
    <t>8.8a)</t>
  </si>
  <si>
    <t>8.8b)</t>
  </si>
  <si>
    <t>Element 9</t>
  </si>
  <si>
    <t>9.8a)</t>
  </si>
  <si>
    <t>9.8b)</t>
  </si>
  <si>
    <t>9.8c)</t>
  </si>
  <si>
    <t>9.8d)</t>
  </si>
  <si>
    <t>Element 10</t>
  </si>
  <si>
    <t>10.1a)</t>
  </si>
  <si>
    <t>10.1b)</t>
  </si>
  <si>
    <t>Code of Ethics</t>
  </si>
  <si>
    <t>As an AFPA Certified Auditor, I hereby declare that in the process of completing an audit, I will maintain the following standards:</t>
  </si>
  <si>
    <t>I will not use the audit as an opportunity to further myself with the employer or with other stakeholders.</t>
  </si>
  <si>
    <t>Neither I nor a member of my corporate group, if applicable (defined as auditor consulting firms or auditor professional corporations working in partnership arrangements) will conduct a certification / recertification audit of an employer:</t>
  </si>
  <si>
    <t>I will not perform “Cross-audits”.</t>
  </si>
  <si>
    <t>I will not conduct a peer certification / recertification audit of the principal(s) or prime contractor my employer is working for at the time of the audit.</t>
  </si>
  <si>
    <r>
      <t>Professional Conduct:</t>
    </r>
    <r>
      <rPr>
        <sz val="11"/>
        <color theme="1"/>
        <rFont val="Aptos"/>
        <family val="2"/>
      </rPr>
      <t xml:space="preserve">  </t>
    </r>
  </si>
  <si>
    <r>
      <t>Corporate Opportunity:</t>
    </r>
    <r>
      <rPr>
        <sz val="11"/>
        <color theme="1"/>
        <rFont val="Aptos"/>
        <family val="2"/>
      </rPr>
      <t xml:space="preserve">  </t>
    </r>
  </si>
  <si>
    <t>I will not use either the employer’s or the AFPA’s intellectual property or information for personal gain (including for the gain of my family members or friends).</t>
  </si>
  <si>
    <r>
      <t>Accuracy:</t>
    </r>
    <r>
      <rPr>
        <sz val="11"/>
        <color theme="1"/>
        <rFont val="Aptos"/>
        <family val="2"/>
      </rPr>
      <t xml:space="preserve"> </t>
    </r>
  </si>
  <si>
    <r>
      <t>Honesty:</t>
    </r>
    <r>
      <rPr>
        <sz val="11"/>
        <color theme="1"/>
        <rFont val="Aptos"/>
        <family val="2"/>
      </rPr>
      <t xml:space="preserve">  </t>
    </r>
  </si>
  <si>
    <t>I will be honest in my dealings with persons involved in the audit, and in my assessment of workplace health and safety process strengths and suggestions for improvement.</t>
  </si>
  <si>
    <t>I will accurately and consistently evaluate the data obtained through documentation review, interviews, and site observation during the period of the audit.</t>
  </si>
  <si>
    <t>I will attempt to clearly separate fact from opinion and not allow personal feelings or prejudices to affect the evaluation. I will maintain objectivity during the course of the audit by relying on original, specific, quantitative, measurable data to come to my conclusions.</t>
  </si>
  <si>
    <r>
      <t>Confidentiality:</t>
    </r>
    <r>
      <rPr>
        <sz val="11"/>
        <color theme="1"/>
        <rFont val="Aptos"/>
        <family val="2"/>
      </rPr>
      <t xml:space="preserve">  </t>
    </r>
  </si>
  <si>
    <t>I will treat all information, obtained through the audit process, as confidential and will not disclose the information to parties other than the employer and the AFPA, except where authorized or otherwise legally obligated to do so. I will do my best to maintain the anonymity of interviewees in order to reduce their perception of risk in speaking out, except in cases where anonymity will seriously compromise the integrity of the audit.</t>
  </si>
  <si>
    <r>
      <t>Diligence:</t>
    </r>
    <r>
      <rPr>
        <sz val="11"/>
        <color theme="1"/>
        <rFont val="Aptos"/>
        <family val="2"/>
      </rPr>
      <t xml:space="preserve">  </t>
    </r>
  </si>
  <si>
    <t>I will act in good faith, responsibly with due care and competence, and without misrepresenting material facts or allowing my independent judgment to be compromised.</t>
  </si>
  <si>
    <r>
      <t>Clarity:</t>
    </r>
    <r>
      <rPr>
        <sz val="11"/>
        <color theme="1"/>
        <rFont val="Aptos"/>
        <family val="2"/>
      </rPr>
      <t xml:space="preserve">  </t>
    </r>
  </si>
  <si>
    <t>I will ensure the suggestions for improvement and other notes and observations are clear, concise, reflective of the audit findings, and written in plain language.</t>
  </si>
  <si>
    <r>
      <t>Objectivity:</t>
    </r>
    <r>
      <rPr>
        <sz val="11"/>
        <color theme="1"/>
        <rFont val="Aptos"/>
        <family val="2"/>
      </rPr>
      <t xml:space="preserve">  </t>
    </r>
  </si>
  <si>
    <r>
      <t>Completeness:</t>
    </r>
    <r>
      <rPr>
        <sz val="11"/>
        <color theme="1"/>
        <rFont val="Aptos"/>
        <family val="2"/>
      </rPr>
      <t xml:space="preserve"> </t>
    </r>
  </si>
  <si>
    <t>I will, to the best of my ability, attempt to evaluate the health &amp; safety processes of each operation as completely as possible, and avoid any omissions relevant to the scope of the audit.</t>
  </si>
  <si>
    <r>
      <t>Relevance:</t>
    </r>
    <r>
      <rPr>
        <sz val="11"/>
        <color theme="1"/>
        <rFont val="Aptos"/>
        <family val="2"/>
      </rPr>
      <t xml:space="preserve">  </t>
    </r>
  </si>
  <si>
    <t>I will make recommendations that are relevant to the employers’ operations, meet the standards of the audit instrument and add value to improving the employer’s health and safety management system.</t>
  </si>
  <si>
    <r>
      <t>Timeliness:</t>
    </r>
    <r>
      <rPr>
        <sz val="11"/>
        <color theme="1"/>
        <rFont val="Aptos"/>
        <family val="2"/>
      </rPr>
      <t xml:space="preserve">  </t>
    </r>
  </si>
  <si>
    <t>I will comply with all required timelines for audit completion, submission, and corrections.</t>
  </si>
  <si>
    <r>
      <t>Duty to Report to AFPA:</t>
    </r>
    <r>
      <rPr>
        <sz val="11"/>
        <color theme="1"/>
        <rFont val="Aptos"/>
        <family val="2"/>
      </rPr>
      <t xml:space="preserve">  </t>
    </r>
  </si>
  <si>
    <t>I will immediately report any situation I encounter where another auditor(s) may have violated the Code of Ethics or engaged in unethical audit practices.</t>
  </si>
  <si>
    <r>
      <t>Compliance with Standards:</t>
    </r>
    <r>
      <rPr>
        <sz val="11"/>
        <color theme="1"/>
        <rFont val="Aptos"/>
        <family val="2"/>
      </rPr>
      <t xml:space="preserve">  </t>
    </r>
  </si>
  <si>
    <t>I will follow all auditing and quality assurance standards as established by the AFPA and Partnerships.</t>
  </si>
  <si>
    <r>
      <t>Compliance with Legislation:</t>
    </r>
    <r>
      <rPr>
        <sz val="11"/>
        <color theme="1"/>
        <rFont val="Aptos"/>
        <family val="2"/>
      </rPr>
      <t xml:space="preserve">  </t>
    </r>
  </si>
  <si>
    <t>I will comply with all applicable laws, rules and regulations of federal, provincial, and local governments, and appropriate private and public regulatory agencies.</t>
  </si>
  <si>
    <r>
      <t>Conflict of Interest:</t>
    </r>
    <r>
      <rPr>
        <sz val="11"/>
        <color theme="1"/>
        <rFont val="Arial"/>
        <family val="2"/>
      </rPr>
      <t xml:space="preserve">  </t>
    </r>
  </si>
  <si>
    <t xml:space="preserve">I will avoid situations of actual or perceived conflict of interest. </t>
  </si>
  <si>
    <t>*whose health and safety processes I helped to build, establish, implement, advise, consult, or maintain at any time during the past 12 months.</t>
  </si>
  <si>
    <t>*that I have been employed by or in a direct contractual relationship with within the past 12 months, except for the following:</t>
  </si>
  <si>
    <t>- delivering AFPA developed training courses,</t>
  </si>
  <si>
    <t>- delivering generic training courses (in either group or individual employer settings),</t>
  </si>
  <si>
    <t>- providing other services not directly evaluated by the audit instrument (e.g. audiometric testing).</t>
  </si>
  <si>
    <t>*with whom I have a personal relationship either directly (e.g. family members, close personal friends) or with any key employees or members of the management group where that relationship may be perceived to influence the results of the audit.</t>
  </si>
  <si>
    <t>Auditor name</t>
  </si>
  <si>
    <t>Auditor Signature</t>
  </si>
  <si>
    <t>Date</t>
  </si>
  <si>
    <t>Discipline for Code of Ethics Violations</t>
  </si>
  <si>
    <t>* I hereby acknowledge and agree that notification of any disciplinary measures, including, without limitation, suspension, or revocation of my AFPA certification, may be given to any or all organizations that have received an audit from me in the twenty-four (24) months prior to the date when the disciplinary measure was imposed.</t>
  </si>
  <si>
    <t>* I furthermore acknowledge that I will not pursue legal action against any decision maker(s) or their organization(s) as a result of the application of the Auditor Discipline Policy.</t>
  </si>
  <si>
    <r>
      <t xml:space="preserve">* I hereby acknowledge that if I am suspended for </t>
    </r>
    <r>
      <rPr>
        <b/>
        <sz val="11"/>
        <color theme="1"/>
        <rFont val="Aptos"/>
        <family val="2"/>
      </rPr>
      <t>any period of time</t>
    </r>
    <r>
      <rPr>
        <sz val="11"/>
        <color theme="1"/>
        <rFont val="Aptos"/>
        <family val="2"/>
      </rPr>
      <t xml:space="preserve"> through disciplinary process, all Certifying Partners will be notified as per the Partnerships requirements.</t>
    </r>
  </si>
  <si>
    <t>Step 2: Code of Ethics</t>
  </si>
  <si>
    <t>Step 3: Interviews</t>
  </si>
  <si>
    <t>Step 4: AUD Protocol</t>
  </si>
  <si>
    <r>
      <t xml:space="preserve">&gt; Sign and Date the </t>
    </r>
    <r>
      <rPr>
        <b/>
        <sz val="11"/>
        <color theme="1"/>
        <rFont val="Aptos"/>
        <family val="2"/>
      </rPr>
      <t>Code of Ethics</t>
    </r>
    <r>
      <rPr>
        <sz val="11"/>
        <color theme="1"/>
        <rFont val="Aptos"/>
        <family val="2"/>
      </rPr>
      <t xml:space="preserve"> and the </t>
    </r>
    <r>
      <rPr>
        <b/>
        <sz val="11"/>
        <color theme="1"/>
        <rFont val="Aptos"/>
        <family val="2"/>
      </rPr>
      <t>Discipline for Code of Ethics Violations</t>
    </r>
    <r>
      <rPr>
        <sz val="11"/>
        <color theme="1"/>
        <rFont val="Aptos"/>
        <family val="2"/>
      </rPr>
      <t xml:space="preserve"> prior to undertaking the audit. </t>
    </r>
  </si>
  <si>
    <t>Complete the 'Code of Ethics' Signature Sheet</t>
  </si>
  <si>
    <t>Step 5: Report and Submission</t>
  </si>
  <si>
    <t>To paste a Word table into a single Excel cell (as text) on Mac:</t>
  </si>
  <si>
    <t>To paste a Word table as an image on Mac:</t>
  </si>
  <si>
    <t>To paste a Word table into a single Excel cell (as text) on PC:</t>
  </si>
  <si>
    <t>To paste a Word table as an image on PC:</t>
  </si>
  <si>
    <t>Interview employees to confirm they have a working knowledge of OHS legislation applicable to their work, and any work they oversee. 
Award points based on a percentage of positive interview response.</t>
  </si>
  <si>
    <t>Review documentation. A list of employee occupations (jobs) should be in place.
Award points based on the percentage of JOBS inventoried.</t>
  </si>
  <si>
    <t xml:space="preserve">Interview managers and supervisors. 
Award points based on a percentage of positive interview response.
</t>
  </si>
  <si>
    <t>Interview managers and supervisors. 
Award points based on a percentage of positive interview response.</t>
  </si>
  <si>
    <r>
      <t xml:space="preserve">Interview </t>
    </r>
    <r>
      <rPr>
        <sz val="11"/>
        <rFont val="Aptos"/>
        <family val="2"/>
      </rPr>
      <t>managers, s</t>
    </r>
    <r>
      <rPr>
        <sz val="11"/>
        <color theme="1"/>
        <rFont val="Aptos"/>
        <family val="2"/>
      </rPr>
      <t>upervisors and workers. 
Award points based on a percentage of positive interview response.</t>
    </r>
  </si>
  <si>
    <t>Interview workers. 
Award points based on a percentage of positive interview response.</t>
  </si>
  <si>
    <t xml:space="preserve">Interview workers to confirm that defective tools and equipment (including vehicles) are removed from service. 
Award points based on a percentage of positive interview response. </t>
  </si>
  <si>
    <t>Interview workers. 
Verify through a review of training records.
Award points based on a percentage of positive interview response.</t>
  </si>
  <si>
    <t>Review internal and/or external training records. 
Records for employees designated to lead the formal hazard assessment process must be available. 
Award points based on a percentage of positive findings.</t>
  </si>
  <si>
    <t>Interview workers. 
Verify through a review of job-specific training records. 
Award points based on a percentage of positive interview response.</t>
  </si>
  <si>
    <t>Review training records to confirm documentation of ongoing training, including recertification, refresher courses, and competency assessments in job-specific skills. 
This may include skills upgrading, WHMIS, first aid, defensive driving, and TDG, for example.  
Award points based on a percentage of positive indicators.</t>
  </si>
  <si>
    <t>Interview managers and supervisors to confirm key health and safety information is communicated to all affected external work site parties (e.g. other employers, prime contractors, suppliers, and service providers, etc.).
Not all individuals need to participate directly but all must be aware that communication is occurring.
Award points based on a percentage of positive interview response.</t>
  </si>
  <si>
    <t xml:space="preserve">Interview managers and supervisors to confirm key health and safety information is available. This may include hazard assessments, emergency response procedures, investigations, SDSs, first aid supplies and facilities, etc. 
Award points based on a percentage of positive interview response. </t>
  </si>
  <si>
    <t>Interview managers and supervisors to confirm a process for dealing with non-compliance is in place. 
Verify by reviewing documentation. 
Award points based on a percentage of positive interview response.
If the employer does not contract other employers, this question can be marked not applicable (n/a).</t>
  </si>
  <si>
    <t>Review documentation. Participation from all levels (managers, supervisors, and workers) is not required for every inspection; however, each applicable level must have assigned responsibilities in the process to award points. 
Auditor notes must specify the established frequency.
Award points based on a percentage of positive documentation findings.</t>
  </si>
  <si>
    <t xml:space="preserve">Review training records to confirm individuals leading inspections have received training. 
Award points based on a percentage of positive indicators. </t>
  </si>
  <si>
    <t>Review potential emergencies (7.1a) and compare to procedures. 
To award points, procedures must be in writing and readily available for reference by workers. 
Award points based on the percentage of potential emergencies listed for which procedures are written.</t>
  </si>
  <si>
    <t xml:space="preserve">Review emergency response training records. 
Award points based a percentage of positive documentation findings. </t>
  </si>
  <si>
    <t>Interview employees. 
Employees must be able to describe how they would respond in the event of an emergency. 
Award points based on a percentage of positive interview response.</t>
  </si>
  <si>
    <t xml:space="preserve">Review training records of those assigned to lead incident investigations (e.g. on-the-job, formal third party, etc.).
Award points based on a percentage of positive indicators. </t>
  </si>
  <si>
    <t>Interview managers and supervisors. 
Not all managers and supervisors need to actively participate in incident investigation, but they must be able to describe management involvement in the process. 
Award points based on a percentage of positive interview response.</t>
  </si>
  <si>
    <t>Interview workers. 
Not all workers need to actively participate in incident investigation, but they must be able to describe worker involvement in the process. 
Award points based on a percentage of positive interview response.</t>
  </si>
  <si>
    <t xml:space="preserve">Review documentation and conduct observations. 
Award 0-5 points for documented corrective actions (e.g. updated policy, procedures, meeting minutes, training records, etc.).
Award 0-10 points for observable corrective actions (e.g. signage, guarding, railings, barriers, lighting, ventilation, equipment changes/ repairs, etc.).
Award points based on a percentage of positive indicators for each requested validation technique.
If 8.8 is not applicable (n/a), or if observations cannot be verified (e.g. the site/location where the corrective action occurred was not included in this year’s sampling), this question can be marked n/a. </t>
  </si>
  <si>
    <t>Review documentation. 
Award points if a process exists holding managers/supervisors accountable for timely investigations in which relevant causes are identified, and corrective actions implemented.</t>
  </si>
  <si>
    <t>Interview workers to confirm investigation results are communicated. 
Verify by reviewing documentation (e.g. meeting minutes, bulletins, emails, posters, etc.).
Award points based on a percentage of positive interview response.</t>
  </si>
  <si>
    <t xml:space="preserve">Interview committee members or the health and safety representative, as applicable.
To award points, interviewees must be able to describe their duties and responsibilities as required by legislation.
Award points based on a percentage of positive interview response. </t>
  </si>
  <si>
    <t>Interview committee members, or the health and safety representative. 
Award points if committee members or the health and safety representative can explain their role in the hazard assessment process. 
Award points based on a percentage of positive interview response.</t>
  </si>
  <si>
    <t>Interview committee members, or the health and safety representative. 
Award points if interviewees confirm involvement in reviewing work site inspections. 
Award points based on a percentage of positive interview response.
If the committee or representative was recently established and no work site inspections have been reviewed, this question can be marked not applicable (n/a) - one time only.</t>
  </si>
  <si>
    <t>Interview employees to confirm key health and safety information is available. 
This may include hazard assessments, policies, procedures, investigation results, etc. 
Award points based on a percentage of positive interview response.</t>
  </si>
  <si>
    <r>
      <t xml:space="preserve">Review emergency response plan(s) (7.1) and observe work site(s) for communication systems (i.e. alarms, process for contacting internal/external emergency contacts, emergency phone numbers (more than just 911), radio call signs, etc.).
Award points if documentation </t>
    </r>
    <r>
      <rPr>
        <b/>
        <sz val="11"/>
        <color theme="1"/>
        <rFont val="Aptos"/>
        <family val="2"/>
      </rPr>
      <t>and</t>
    </r>
    <r>
      <rPr>
        <sz val="11"/>
        <color theme="1"/>
        <rFont val="Aptos"/>
        <family val="2"/>
      </rPr>
      <t xml:space="preserve"> observations confirm communication systems are in place. </t>
    </r>
  </si>
  <si>
    <r>
      <t xml:space="preserve">Review documentation </t>
    </r>
    <r>
      <rPr>
        <b/>
        <sz val="11"/>
        <color theme="1"/>
        <rFont val="Aptos"/>
        <family val="2"/>
      </rPr>
      <t>and</t>
    </r>
    <r>
      <rPr>
        <sz val="11"/>
        <color theme="1"/>
        <rFont val="Aptos"/>
        <family val="2"/>
      </rPr>
      <t xml:space="preserve"> observe site conditions.
Confirm the location and accessibility of emergency response resources, including equipment</t>
    </r>
    <r>
      <rPr>
        <sz val="10"/>
        <color theme="1"/>
        <rFont val="Aptos"/>
        <family val="2"/>
      </rPr>
      <t xml:space="preserve"> (e.g. eyewash stations, emergency showers, fire protection)</t>
    </r>
    <r>
      <rPr>
        <sz val="11"/>
        <color theme="1"/>
        <rFont val="Aptos"/>
        <family val="2"/>
      </rPr>
      <t xml:space="preserve">, facilities </t>
    </r>
    <r>
      <rPr>
        <sz val="10"/>
        <color theme="1"/>
        <rFont val="Aptos"/>
        <family val="2"/>
      </rPr>
      <t>(e.g. fire station, hospital, police)</t>
    </r>
    <r>
      <rPr>
        <sz val="11"/>
        <color theme="1"/>
        <rFont val="Aptos"/>
        <family val="2"/>
      </rPr>
      <t xml:space="preserve">, and PPE designated for emergency response. 
Resources must be suitable for the types of hazards workers may encounter during related emergencies.
To award points, the Emergency Response Plan at each site must be complete </t>
    </r>
    <r>
      <rPr>
        <b/>
        <sz val="11"/>
        <color theme="1"/>
        <rFont val="Aptos"/>
        <family val="2"/>
      </rPr>
      <t>and</t>
    </r>
    <r>
      <rPr>
        <sz val="11"/>
        <color theme="1"/>
        <rFont val="Aptos"/>
        <family val="2"/>
      </rPr>
      <t xml:space="preserve"> effective. It must:
</t>
    </r>
    <r>
      <rPr>
        <i/>
        <sz val="10"/>
        <color theme="1"/>
        <rFont val="Aptos"/>
        <family val="2"/>
      </rPr>
      <t xml:space="preserve">• identify the emergency response resources,
• document their correct locations,
• include clear operational procedures for their use.
</t>
    </r>
    <r>
      <rPr>
        <sz val="11"/>
        <color theme="1"/>
        <rFont val="Aptos"/>
        <family val="2"/>
      </rPr>
      <t>On-site observations must confirm the presence and accessibility of the resources listed.</t>
    </r>
  </si>
  <si>
    <t>Total assigned:</t>
  </si>
  <si>
    <t xml:space="preserve">Total designated: </t>
  </si>
  <si>
    <t>Review documentation. 
Award points based on the percentage of deficiencies identified through the drill that were corrected and reflected in revisions to the emergency response plan. 
If no deficiencies were identified from the drill(s), this question can be marked not applicable (n/a). 
If no drill occurred during the audit period, score this question “0”.</t>
  </si>
  <si>
    <t xml:space="preserve">Review documentation. 
Award points based on the percentage of deficiencies identified through an actual emergency response that were corrected and reflected in revisions to the emergency response plan. 
If no deficiencies were identified from the actual response(s) or if no actual response occurred, this question can be marked not applicable (n/a). </t>
  </si>
  <si>
    <t>Interview employees to confirm they have a working knowledge of applicable company policies. 
Award points based on a percentage of positive interview response.</t>
  </si>
  <si>
    <t>Review hazard assessment documentation to determine if a system to consistently evaluate the level of risk is in place (e.g. a risk matrix that includes likelihood and severity may be used). 
Award points if a system is in place.</t>
  </si>
  <si>
    <t>Interview senior managers. 
Award points if they can identify at least 80% of the critical tasks conducted in the workplace.
No points awarded if the score in 2.1e) is 0.</t>
  </si>
  <si>
    <t>Review documentation. 
A scheduled, ongoing preventive maintenance program must be in place for applicable vehicles, equipment, and tools. 
To award points, it must include an inventory and corresponding maintenance schedule.</t>
  </si>
  <si>
    <t>Review records. 
Records must show that preventive maintenance was completed as scheduled for items listed in the inventory (3.12 a). 
Award points based on the percentage of positive indicators. 
If 3.12a) is scored “0”, no points can be awarded.</t>
  </si>
  <si>
    <t xml:space="preserve">Interview workers. 
Verify through a review of records. 
Award points based on 90%+ positive interview response.  </t>
  </si>
  <si>
    <r>
      <t xml:space="preserve">Observe the work site for correct labeling </t>
    </r>
    <r>
      <rPr>
        <b/>
        <sz val="11"/>
        <color theme="1"/>
        <rFont val="Aptos"/>
        <family val="2"/>
      </rPr>
      <t>and</t>
    </r>
    <r>
      <rPr>
        <sz val="11"/>
        <color theme="1"/>
        <rFont val="Aptos"/>
        <family val="2"/>
      </rPr>
      <t xml:space="preserve"> storage of hazardous products. 
Award points based on 90%+ positive observance.</t>
    </r>
  </si>
  <si>
    <r>
      <t xml:space="preserve">Review applicable records (e.g. signed contractor orientations or contractor safety acknowledgements) </t>
    </r>
    <r>
      <rPr>
        <b/>
        <sz val="11"/>
        <rFont val="Aptos"/>
        <family val="2"/>
      </rPr>
      <t>and</t>
    </r>
    <r>
      <rPr>
        <sz val="11"/>
        <rFont val="Aptos"/>
        <family val="2"/>
      </rPr>
      <t xml:space="preserve"> interview contracted employers/workers.
Award up to 5 points based on the percentage of positive documentation findings.
Award up to 5 points based on the percentage of positive interview responses.
If no other employers are contracted, this question can be marked not applicable (n/a).
If there are no other contracted employers/workers on site at time of audit, the interview portion of this question can be marked n/a.</t>
    </r>
  </si>
  <si>
    <t>Review documentation. 
To award points, the employer must have a requirement in place to monitor contracted employers working on their site.
If the employer does not contract other employers, this question can be marked not applicable (n/a).</t>
  </si>
  <si>
    <r>
      <t xml:space="preserve">Do </t>
    </r>
    <r>
      <rPr>
        <sz val="11"/>
        <rFont val="Aptos"/>
        <family val="2"/>
      </rPr>
      <t xml:space="preserve">managers and </t>
    </r>
    <r>
      <rPr>
        <sz val="11"/>
        <color theme="1"/>
        <rFont val="Aptos"/>
        <family val="2"/>
      </rPr>
      <t xml:space="preserve">supervisors enforce the use of hazard controls?                                                                                                                            </t>
    </r>
  </si>
  <si>
    <t>Review documentation to confirm a system is in place. 
To award points, the system should consider the complexity of the issue and level of risk to prioritize and track corrective actions.</t>
  </si>
  <si>
    <t>Interview managers and supervisors. 
Interviewees must indicate how management ensures compliance with both legislated and company standards. 
Award points based on a percentage of positive interview response.</t>
  </si>
  <si>
    <r>
      <t xml:space="preserve">Review written emergency response plan(s). Plans must be specific to the work site(s).  
Consider the following potential emergencies:
</t>
    </r>
    <r>
      <rPr>
        <i/>
        <sz val="10"/>
        <color theme="1"/>
        <rFont val="Aptos"/>
        <family val="2"/>
      </rPr>
      <t>• site/location-based (e.g. fire, gas leak, explosion, wildlife),
• biological/chemical/ medical (e.g. chemical exposure, heart attack)
• workplace violence (e.g. bomb threat, aggressive behaviour, assault)
• extreme weather/natural disasters (e.g. wildfire, severe storm, wind, hail)</t>
    </r>
    <r>
      <rPr>
        <sz val="11"/>
        <color theme="1"/>
        <rFont val="Aptos"/>
        <family val="2"/>
      </rPr>
      <t xml:space="preserve">
Award points based on a percentage of positive findings (i.e. total potential emergencies listed divided by total possible).</t>
    </r>
  </si>
  <si>
    <t xml:space="preserve">Review emergency response plan(s) (7.1) and observe work site(s) for written, clearly displayed evacuation/ muster procedures. 
The plan(s) must include rescue procedures, where applicable. 
Award points if documentation and observations confirm evacuation and rescue procedures, as applicable, are in place. </t>
  </si>
  <si>
    <t>Review training records of employee responders and compare them to legislative requirements.
Points are awarded only if the number of trained employees meets or exceeds the minimum required by legislation.
Auditor notes must specify the number of employees trained and the number required by legislation.</t>
  </si>
  <si>
    <t>Observe emergency equipment, supplies, and facilities, and compare them to legislative requirements.
Points are awarded only if all observed items meet or exceed the minimum standards set by legislation.
Auditor notes should specify what was observed and how it aligns with the requirements.</t>
  </si>
  <si>
    <t>Review incident investigation process documents. 
To award points, both internal and external (e.g. OHS and WCB) reporting requirements must be addressed.</t>
  </si>
  <si>
    <t>Review emergency response plan(s) (7.1). 
To award points, a list of personnel designated to respond to specific types of emergencies, as applicable, must be readily available.
Designated rescue and evacuation workers must be identified in the plan</t>
  </si>
  <si>
    <t xml:space="preserve">Review incident report form(s).
To award points, a consistent format(s) for documenting incidents must be in place. </t>
  </si>
  <si>
    <t>Review incident investigation process documents. 
To award points, the process must include a requirement for gathering evidence, identifying underlying (root) causes, and recommending corrective action.</t>
  </si>
  <si>
    <t xml:space="preserve">Review completed investigation records. 
Award points only if corrective actions are clearly aimed at preventing recurrence. 
Award points based on a percentage of positive indicators.
If 8.8a is not applicable (n/a), this question can be marked n/a. </t>
  </si>
  <si>
    <t>Review written terms of reference and compare to legislative requirements. 
Award points only if the terms of reference meet all minimum legislative requirements.
This question is not applicable (n/a) if  9.1 is  not applicable.</t>
  </si>
  <si>
    <r>
      <t xml:space="preserve">Review records and compare to legislative requirements.
Award points only if a health and safety committee is established in accordance with legislation.
This question is not applicable (n/a) if the employer regularly employs </t>
    </r>
    <r>
      <rPr>
        <b/>
        <sz val="11"/>
        <color theme="1"/>
        <rFont val="Aptos"/>
        <family val="2"/>
      </rPr>
      <t>less</t>
    </r>
    <r>
      <rPr>
        <sz val="11"/>
        <color theme="1"/>
        <rFont val="Aptos"/>
        <family val="2"/>
      </rPr>
      <t xml:space="preserve"> than 20 workers. A health and safety committee is only required at 20 or more. </t>
    </r>
  </si>
  <si>
    <t>Observe the work site(s) to confirm that contact information for the health and safety committee or representative is readily available to employees.
Award points if the required contact information is clearly posted and/or accessible at all relevant locations.</t>
  </si>
  <si>
    <t xml:space="preserve">Review training records and compare to legislative requirements.
Award points based on a percentage of positive findings. </t>
  </si>
  <si>
    <t>Review records and compare to legislative requirements. 
Award points only if a health and safety representative is designated in accordance with legislation.
This question is not applicable (n/a) if the employer regularly employs less than 5 workers or more than 19. A health and safety representative is only required at 5-19 workers.</t>
  </si>
  <si>
    <t>Review documentation to confirm a system is in place for the health and safety committee or representative to address concerns and/or complaints and make recommendations.
Award points if a clear, documented process exists.</t>
  </si>
  <si>
    <t>Review documentation related to reported concerns/complaints. 
Consider the complexity of the issue(s) to determine resolution timeliness. 
Award points based on a percentage of positive findings.
If there were no concerns and/or complaints reported during the audit period, this question can be marked not applicable (n/a).</t>
  </si>
  <si>
    <t>Interview managers and supervisors. 
Award points if interviewees can explain if and how they receive recommendations from the health and safety committee or representative. 
Award points based on a percentage of positive interview response.
If no recommendations were made during the audit period, this question can be marked not applicable (n/a).</t>
  </si>
  <si>
    <t>Review records.
Records must be maintained in accordance with the committee’s terms of reference. 
Special meeting minutes must be retained for at least two years.
Award points if recordkeeping meets these requirements.</t>
  </si>
  <si>
    <t xml:space="preserve">Interview workers to confirm that two-way health and safety communication is taking place. 
Communication may be verbal (e.g. safety/toolbox meetings, one-on-one, etc.) or nonverbal (e.g. newsletters, safety meeting minutes, bulletins, posters, etc.).
Award points based on a percentage of positive interview response. </t>
  </si>
  <si>
    <t>Review records.
If the employer’s health and safety processes have not been in place for three years, records should be available from the time those processes began.
Award points if records are complete and available for the appropriate time period.</t>
  </si>
  <si>
    <t>Interview employees to confirm sufficient resources (e.g. time, staffing, equipment, budget) are allocated to support health and safety. 
Award points based on a percentage of positive interview response.</t>
  </si>
  <si>
    <t>Interview employees to confirm they understand they are not only responsible but also accountable for their actions - meaning they accept ownership of outcomes, communicate openly, clarify roles, meet deadlines, and follow through on commitments.
A minimum of 80% positive interview response is required to score.</t>
  </si>
  <si>
    <t>Review documentation to confirm “Suggestions for Improvement (SFI)” from the previous audit year have been implemented or initiated. 
Award points based on the percentage of SFIs that are either implemented or assessed with a documented plan.
If this is the company’s first audit, this question can be marked not applicable (n/a).</t>
  </si>
  <si>
    <t>Interview employees to confirm audit evaluation results are communicated. 
Award points based on a percentage of positive interview response.
If this is the company’s first audit, this question can be marked not applicable (n/a).</t>
  </si>
  <si>
    <t xml:space="preserve">&gt; To paste your signature into the signature cell (i.e. single box where data is entered), copy your signature and select 'Paste Special' → Picture (or Picture (Enhanced Metafile). See also 'To paste a Word table as an image on PC or Mac' in yellow box below. </t>
  </si>
  <si>
    <t>QA Review Comments</t>
  </si>
  <si>
    <t>N/A possibilites</t>
  </si>
  <si>
    <t>1.4b</t>
  </si>
  <si>
    <t>1.4c</t>
  </si>
  <si>
    <t>1.8a</t>
  </si>
  <si>
    <t>1.8b</t>
  </si>
  <si>
    <t>1.9a</t>
  </si>
  <si>
    <t>1.9b</t>
  </si>
  <si>
    <t>1.9c</t>
  </si>
  <si>
    <t>2.3a</t>
  </si>
  <si>
    <t>2.3b</t>
  </si>
  <si>
    <t>5.3b (D)</t>
  </si>
  <si>
    <t>5.3b (I)</t>
  </si>
  <si>
    <t>5.6a</t>
  </si>
  <si>
    <t>5.6b</t>
  </si>
  <si>
    <t>6.2b</t>
  </si>
  <si>
    <t>6.2c</t>
  </si>
  <si>
    <t>7.6a</t>
  </si>
  <si>
    <t>7.6b</t>
  </si>
  <si>
    <t>8.8a</t>
  </si>
  <si>
    <t>8.8b</t>
  </si>
  <si>
    <t>8.9 (D)</t>
  </si>
  <si>
    <t>8.9 (O)</t>
  </si>
  <si>
    <t>9.8a</t>
  </si>
  <si>
    <t>9.8c</t>
  </si>
  <si>
    <t>9.8d</t>
  </si>
  <si>
    <t>Snr. Mgr.</t>
  </si>
  <si>
    <t xml:space="preserve">2.6a - </t>
  </si>
  <si>
    <t xml:space="preserve">2.6b - </t>
  </si>
  <si>
    <t>Mgr</t>
  </si>
  <si>
    <t>Sup.</t>
  </si>
  <si>
    <t>3.7 +</t>
  </si>
  <si>
    <t>4.7 +</t>
  </si>
  <si>
    <t>4.9 +</t>
  </si>
  <si>
    <t xml:space="preserve">1.8a - </t>
  </si>
  <si>
    <t xml:space="preserve">1.8b - </t>
  </si>
  <si>
    <t>6.7 +</t>
  </si>
  <si>
    <t xml:space="preserve">4.6 - </t>
  </si>
  <si>
    <t xml:space="preserve">3.5 + </t>
  </si>
  <si>
    <t xml:space="preserve">3.8 - </t>
  </si>
  <si>
    <t>worker</t>
  </si>
  <si>
    <t xml:space="preserve">6.7 - </t>
  </si>
  <si>
    <t>3+</t>
  </si>
  <si>
    <t>Ind. Cond. Insp.s</t>
  </si>
  <si>
    <t xml:space="preserve">5.3a (I) - </t>
  </si>
  <si>
    <t xml:space="preserve">5.3b (I) - </t>
  </si>
  <si>
    <t>Interview Changes</t>
  </si>
  <si>
    <t>Observe deficiencies identified in inspection reports to confirm corrective actions have been implemented. 
Award points based on a percentage of positive observations.
If no deficiencies were identified during the audit period, or if the site/location where the corrective action occurred was not included in this year’s sampling, this question can be marked not applicable (n/a).</t>
  </si>
  <si>
    <t xml:space="preserve">  </t>
  </si>
  <si>
    <t>Step 6: Quality Assurance (QA) Review</t>
  </si>
  <si>
    <t xml:space="preserve">&gt; Once you have submitted your audit, it will undergo a review by an AFPA Quality Assurance (QA) Reviewer. If any corrections or clarifications are required, your QA Reviewer will document them in the 'QA Review Comments' section, located to the right of the 'Instructions' on the 'AUD Protocol' sheet. The QA reviewer may also contact you directly via email.
</t>
  </si>
  <si>
    <t>&gt; You are responsible for addressing all comments before resubmitting your audit for further review.</t>
  </si>
  <si>
    <t>auditor notes fields are highlighted this colour</t>
  </si>
  <si>
    <t>&gt; Your notes will be transferred to the ‘Notes’ sheet for quick review. The assigned score will determine whether the question is eligible for inclusion as a Suggestion for Improvement (SFI) in the final audit report.</t>
  </si>
  <si>
    <t>Do managers and supervisors ensure that workers under their supervision have received their orientation(s)?</t>
  </si>
  <si>
    <t>Interview senior managers. 
Verify through review of relevant records. 
Award points based on a percentage of positive interview response.</t>
  </si>
  <si>
    <t xml:space="preserve">10.5 - </t>
  </si>
  <si>
    <t>4.3 +</t>
  </si>
  <si>
    <t>3. Press Control (Ctrl) + V to paste.</t>
  </si>
  <si>
    <t>2. In Excel, hold Command (⌘) and click the target cell or any blank area.</t>
  </si>
  <si>
    <t>3. From the menu, choose Edit → Paste Special → Picture (or Picture (Enhanced Metafile), depending on your version of Excel)</t>
  </si>
  <si>
    <t>Total (D) possible:</t>
  </si>
  <si>
    <t>Total (O) possible:</t>
  </si>
  <si>
    <t>SFI Opportunity</t>
  </si>
  <si>
    <t>Turn Off AutoComplete on Excel for Mac</t>
  </si>
  <si>
    <t xml:space="preserve"> Turn Off AutoComplete on Excel for PC</t>
  </si>
  <si>
    <t>1. Go to the File tab in the top-left corner.
2. Click Options to open the Excel Options window.
3. In the Advanced section (left-hand panel), scroll down to Editing options.
4. Uncheck the box next to "Enable AutoComplete for cell values".
5. Click OK to save and exit.</t>
  </si>
  <si>
    <t>1. Open Excel, then click Excel in the top menu bar.
2. Select Preferences from the dropdown.
3. In the Preferences window, choose Edit.
4. Under Editing Options, uncheck "Enable AutoComplete for cell values".
5. Close the Preferences window—changes save automatically.</t>
  </si>
  <si>
    <t>Notes Sheet'</t>
  </si>
  <si>
    <r>
      <t xml:space="preserve">&gt; In the 'SFI Opportunities' column of the 'Notes' sheet, any cell highlighted </t>
    </r>
    <r>
      <rPr>
        <b/>
        <sz val="11"/>
        <color rgb="FF008000"/>
        <rFont val="Aptos"/>
        <family val="2"/>
      </rPr>
      <t>green</t>
    </r>
    <r>
      <rPr>
        <sz val="11"/>
        <color theme="1"/>
        <rFont val="Aptos"/>
        <family val="2"/>
      </rPr>
      <t xml:space="preserve"> indicates the question CAN be used to develop an SFI. Any cell highlighted </t>
    </r>
    <r>
      <rPr>
        <b/>
        <sz val="11"/>
        <color rgb="FFFF0000"/>
        <rFont val="Aptos"/>
        <family val="2"/>
      </rPr>
      <t>red</t>
    </r>
    <r>
      <rPr>
        <sz val="11"/>
        <color theme="1"/>
        <rFont val="Aptos"/>
        <family val="2"/>
      </rPr>
      <t xml:space="preserve"> means the question is NOT eligible for use as an SFI.</t>
    </r>
  </si>
  <si>
    <t>2. In Excel, double-click the target cell to enter edit mode.
3. Press Command (⌘) + V to paste.</t>
  </si>
  <si>
    <t>Excel "Smart-Fill" i.e. Auto-Complete Function</t>
  </si>
  <si>
    <t>I Can't Read the Full Question, Instruction or My Note!</t>
  </si>
  <si>
    <r>
      <t>&gt; Use these numbers to transfer totals to your Audit Report (</t>
    </r>
    <r>
      <rPr>
        <i/>
        <sz val="11"/>
        <color theme="1"/>
        <rFont val="Aptos"/>
        <family val="2"/>
      </rPr>
      <t>separate word document</t>
    </r>
    <r>
      <rPr>
        <sz val="11"/>
        <color theme="1"/>
        <rFont val="Aptos"/>
        <family val="2"/>
      </rPr>
      <t xml:space="preserve">). </t>
    </r>
  </si>
  <si>
    <r>
      <t xml:space="preserve">* If the question, instructions, or your note does not fully show in the 'cell', you can view it in the </t>
    </r>
    <r>
      <rPr>
        <b/>
        <sz val="11"/>
        <rFont val="Aptos"/>
        <family val="2"/>
      </rPr>
      <t>formula bar</t>
    </r>
    <r>
      <rPr>
        <sz val="11"/>
        <rFont val="Aptos"/>
        <family val="2"/>
      </rPr>
      <t xml:space="preserve"> at the top. </t>
    </r>
  </si>
  <si>
    <t>Essential Excel Terms</t>
  </si>
  <si>
    <r>
      <rPr>
        <b/>
        <i/>
        <sz val="11"/>
        <color rgb="FF0000FF"/>
        <rFont val="Aptos"/>
        <family val="2"/>
      </rPr>
      <t>Tip:</t>
    </r>
    <r>
      <rPr>
        <b/>
        <sz val="11"/>
        <rFont val="Aptos"/>
        <family val="2"/>
      </rPr>
      <t xml:space="preserve"> </t>
    </r>
    <r>
      <rPr>
        <i/>
        <sz val="11"/>
        <rFont val="Aptos"/>
        <family val="2"/>
      </rPr>
      <t>Click on any unlocked cell, and you’ll see its contents appear in the formula bar. If the bar isn’t visible, go to the View tab and make sure 'Formula Bar' is checked.</t>
    </r>
    <r>
      <rPr>
        <sz val="11"/>
        <rFont val="Aptos"/>
        <family val="2"/>
      </rPr>
      <t xml:space="preserve"> If the full content isn’t visible, you can scroll within the bar to view or edit it.</t>
    </r>
  </si>
  <si>
    <r>
      <rPr>
        <b/>
        <i/>
        <sz val="10.5"/>
        <color theme="1"/>
        <rFont val="Aptos"/>
        <family val="2"/>
      </rPr>
      <t>*Reminder:</t>
    </r>
    <r>
      <rPr>
        <i/>
        <sz val="10.5"/>
        <color theme="1"/>
        <rFont val="Aptos"/>
        <family val="2"/>
      </rPr>
      <t xml:space="preserve"> If a question is left unanswered, the final score may not calculate correctly — and you might see a formula or error appear in the scoring cell. Make sure all questions are answered and scored.</t>
    </r>
  </si>
  <si>
    <r>
      <rPr>
        <b/>
        <i/>
        <sz val="11"/>
        <color theme="1"/>
        <rFont val="Aptos"/>
        <family val="2"/>
      </rPr>
      <t>*Cell</t>
    </r>
    <r>
      <rPr>
        <sz val="11"/>
        <color theme="1"/>
        <rFont val="Aptos"/>
        <family val="2"/>
      </rPr>
      <t xml:space="preserve"> - A single box in a worksheet where data is entered; identified by its column letter and row number (e.g., A1).</t>
    </r>
  </si>
  <si>
    <r>
      <rPr>
        <b/>
        <i/>
        <sz val="11"/>
        <color theme="1"/>
        <rFont val="Aptos"/>
        <family val="2"/>
      </rPr>
      <t>*Dropdown</t>
    </r>
    <r>
      <rPr>
        <sz val="11"/>
        <color theme="1"/>
        <rFont val="Aptos"/>
        <family val="2"/>
      </rPr>
      <t xml:space="preserve"> - A cell feature that lets you choose from a pre-defined list of options.</t>
    </r>
  </si>
  <si>
    <r>
      <rPr>
        <b/>
        <i/>
        <sz val="11"/>
        <color theme="1"/>
        <rFont val="Aptos"/>
        <family val="2"/>
      </rPr>
      <t>*Formula bar</t>
    </r>
    <r>
      <rPr>
        <sz val="11"/>
        <color theme="1"/>
        <rFont val="Aptos"/>
        <family val="2"/>
      </rPr>
      <t xml:space="preserve"> - The area above the worksheet where the contents of a selected cell can be </t>
    </r>
    <r>
      <rPr>
        <b/>
        <sz val="11"/>
        <color theme="1"/>
        <rFont val="Aptos"/>
        <family val="2"/>
      </rPr>
      <t>viewed</t>
    </r>
    <r>
      <rPr>
        <sz val="11"/>
        <color theme="1"/>
        <rFont val="Aptos"/>
        <family val="2"/>
      </rPr>
      <t xml:space="preserve"> or </t>
    </r>
    <r>
      <rPr>
        <b/>
        <sz val="11"/>
        <color theme="1"/>
        <rFont val="Aptos"/>
        <family val="2"/>
      </rPr>
      <t>edited</t>
    </r>
    <r>
      <rPr>
        <sz val="11"/>
        <color theme="1"/>
        <rFont val="Aptos"/>
        <family val="2"/>
      </rPr>
      <t xml:space="preserve">. </t>
    </r>
  </si>
  <si>
    <r>
      <rPr>
        <b/>
        <i/>
        <sz val="11"/>
        <color theme="1"/>
        <rFont val="Aptos"/>
        <family val="2"/>
      </rPr>
      <t>*Note</t>
    </r>
    <r>
      <rPr>
        <sz val="11"/>
        <color theme="1"/>
        <rFont val="Aptos"/>
        <family val="2"/>
      </rPr>
      <t xml:space="preserve"> - A message attached to a cell, typically used to explain instructions or provide extra context.
</t>
    </r>
    <r>
      <rPr>
        <sz val="10"/>
        <color theme="1"/>
        <rFont val="Aptos"/>
        <family val="2"/>
      </rPr>
      <t xml:space="preserve">       &gt; When a note is present, a small </t>
    </r>
    <r>
      <rPr>
        <b/>
        <sz val="10"/>
        <color rgb="FFFF0000"/>
        <rFont val="Aptos"/>
        <family val="2"/>
      </rPr>
      <t>red</t>
    </r>
    <r>
      <rPr>
        <sz val="10"/>
        <color theme="1"/>
        <rFont val="Aptos"/>
        <family val="2"/>
      </rPr>
      <t xml:space="preserve"> </t>
    </r>
    <r>
      <rPr>
        <b/>
        <sz val="10"/>
        <color rgb="FFFF0000"/>
        <rFont val="Aptos"/>
        <family val="2"/>
      </rPr>
      <t>triangle</t>
    </r>
    <r>
      <rPr>
        <sz val="10"/>
        <color theme="1"/>
        <rFont val="Aptos"/>
        <family val="2"/>
      </rPr>
      <t xml:space="preserve"> appears in the </t>
    </r>
    <r>
      <rPr>
        <b/>
        <sz val="10"/>
        <color rgb="FFFF0000"/>
        <rFont val="Aptos"/>
        <family val="2"/>
      </rPr>
      <t>top right corner</t>
    </r>
    <r>
      <rPr>
        <sz val="10"/>
        <color theme="1"/>
        <rFont val="Aptos"/>
        <family val="2"/>
      </rPr>
      <t xml:space="preserve"> of the cell.
       &gt; Hovering your mouse over the cell displays the note in a yellow pop-up box.</t>
    </r>
  </si>
  <si>
    <r>
      <rPr>
        <b/>
        <i/>
        <sz val="11"/>
        <color theme="1"/>
        <rFont val="Aptos"/>
        <family val="2"/>
      </rPr>
      <t>*Warning message</t>
    </r>
    <r>
      <rPr>
        <sz val="11"/>
        <color theme="1"/>
        <rFont val="Aptos"/>
        <family val="2"/>
      </rPr>
      <t xml:space="preserve"> - A message that appears when you enter information that doesn’t meet set criteria (e.g., a number outside a valid range).
</t>
    </r>
    <r>
      <rPr>
        <sz val="10"/>
        <color theme="1"/>
        <rFont val="Aptos"/>
        <family val="2"/>
      </rPr>
      <t xml:space="preserve">       &gt; A yellow warning icon may appear, allowing you to correct the entry or continue.</t>
    </r>
  </si>
  <si>
    <r>
      <rPr>
        <b/>
        <i/>
        <sz val="10.5"/>
        <color theme="1"/>
        <rFont val="Aptos"/>
        <family val="2"/>
      </rPr>
      <t xml:space="preserve">* </t>
    </r>
    <r>
      <rPr>
        <i/>
        <sz val="10.5"/>
        <color theme="1"/>
        <rFont val="Aptos"/>
        <family val="2"/>
      </rPr>
      <t xml:space="preserve">Excel may use a </t>
    </r>
    <r>
      <rPr>
        <b/>
        <i/>
        <sz val="10.5"/>
        <color theme="1"/>
        <rFont val="Aptos"/>
        <family val="2"/>
      </rPr>
      <t>"smart fill"</t>
    </r>
    <r>
      <rPr>
        <i/>
        <sz val="10.5"/>
        <color theme="1"/>
        <rFont val="Aptos"/>
        <family val="2"/>
      </rPr>
      <t xml:space="preserve"> or </t>
    </r>
    <r>
      <rPr>
        <b/>
        <i/>
        <sz val="10.5"/>
        <color theme="1"/>
        <rFont val="Aptos"/>
        <family val="2"/>
      </rPr>
      <t>auto-complete</t>
    </r>
    <r>
      <rPr>
        <i/>
        <sz val="10.5"/>
        <color theme="1"/>
        <rFont val="Aptos"/>
        <family val="2"/>
      </rPr>
      <t xml:space="preserve"> function to automatically populate cells based on previously entered content in the same column. Please review content carefully to ensure accuracy. If unintended suggestions appear, you can override them by simply typing your intended content OR by disabling this feature.</t>
    </r>
  </si>
  <si>
    <r>
      <rPr>
        <b/>
        <i/>
        <sz val="10.5"/>
        <color theme="1"/>
        <rFont val="Aptos"/>
        <family val="2"/>
      </rPr>
      <t>Optional</t>
    </r>
    <r>
      <rPr>
        <i/>
        <sz val="10.5"/>
        <color theme="1"/>
        <rFont val="Aptos"/>
        <family val="2"/>
      </rPr>
      <t xml:space="preserve">: If you'd like to </t>
    </r>
    <r>
      <rPr>
        <b/>
        <i/>
        <sz val="10.5"/>
        <color theme="1"/>
        <rFont val="Aptos"/>
        <family val="2"/>
      </rPr>
      <t>turn-off/disable</t>
    </r>
    <r>
      <rPr>
        <i/>
        <sz val="10.5"/>
        <color theme="1"/>
        <rFont val="Aptos"/>
        <family val="2"/>
      </rPr>
      <t xml:space="preserve"> this feature:</t>
    </r>
  </si>
  <si>
    <r>
      <t xml:space="preserve">          • Cells with a </t>
    </r>
    <r>
      <rPr>
        <b/>
        <sz val="11"/>
        <color rgb="FFFF0000"/>
        <rFont val="Aptos"/>
        <family val="2"/>
      </rPr>
      <t>red corner</t>
    </r>
    <r>
      <rPr>
        <sz val="11"/>
        <color theme="1"/>
        <rFont val="Aptos"/>
        <family val="2"/>
      </rPr>
      <t xml:space="preserve"> (top right) feature '</t>
    </r>
    <r>
      <rPr>
        <b/>
        <sz val="11"/>
        <color theme="1"/>
        <rFont val="Aptos"/>
        <family val="2"/>
      </rPr>
      <t>notes'</t>
    </r>
    <r>
      <rPr>
        <sz val="11"/>
        <color theme="1"/>
        <rFont val="Aptos"/>
        <family val="2"/>
      </rPr>
      <t xml:space="preserve"> to guide your response — </t>
    </r>
    <r>
      <rPr>
        <b/>
        <sz val="11"/>
        <color theme="1"/>
        <rFont val="Aptos"/>
        <family val="2"/>
      </rPr>
      <t>hover to view</t>
    </r>
    <r>
      <rPr>
        <sz val="11"/>
        <color theme="1"/>
        <rFont val="Aptos"/>
        <family val="2"/>
      </rPr>
      <t>.</t>
    </r>
  </si>
  <si>
    <r>
      <t xml:space="preserve">          • Enter the </t>
    </r>
    <r>
      <rPr>
        <b/>
        <sz val="11"/>
        <color theme="1"/>
        <rFont val="Aptos"/>
        <family val="2"/>
      </rPr>
      <t>denominator</t>
    </r>
    <r>
      <rPr>
        <sz val="11"/>
        <color theme="1"/>
        <rFont val="Aptos"/>
        <family val="2"/>
      </rPr>
      <t xml:space="preserve"> (i.e bottom number </t>
    </r>
    <r>
      <rPr>
        <sz val="11"/>
        <rFont val="Aptos"/>
        <family val="2"/>
      </rPr>
      <t>first</t>
    </r>
    <r>
      <rPr>
        <sz val="11"/>
        <color theme="1"/>
        <rFont val="Aptos"/>
        <family val="2"/>
      </rPr>
      <t>).</t>
    </r>
  </si>
  <si>
    <r>
      <rPr>
        <b/>
        <sz val="11"/>
        <color rgb="FF0000FF"/>
        <rFont val="Aptos"/>
        <family val="2"/>
      </rPr>
      <t xml:space="preserve">💬 </t>
    </r>
    <r>
      <rPr>
        <sz val="11"/>
        <color theme="1"/>
        <rFont val="Aptos"/>
        <family val="2"/>
      </rPr>
      <t>Mark questions “Not Applicable (</t>
    </r>
    <r>
      <rPr>
        <b/>
        <sz val="11"/>
        <color theme="1"/>
        <rFont val="Aptos"/>
        <family val="2"/>
      </rPr>
      <t>N/A</t>
    </r>
    <r>
      <rPr>
        <sz val="11"/>
        <color theme="1"/>
        <rFont val="Aptos"/>
        <family val="2"/>
      </rPr>
      <t>)” in dropdown only with clear justification in your notes.</t>
    </r>
  </si>
  <si>
    <r>
      <t xml:space="preserve">&gt; Where applicable, </t>
    </r>
    <r>
      <rPr>
        <sz val="11"/>
        <rFont val="Aptos"/>
        <family val="2"/>
      </rPr>
      <t>red-coded</t>
    </r>
    <r>
      <rPr>
        <sz val="11"/>
        <color theme="1"/>
        <rFont val="Aptos"/>
        <family val="2"/>
      </rPr>
      <t xml:space="preserve"> responses may highlight a strength or reveal an opportunity for a Continuous Improvement Opportunity (CIO). </t>
    </r>
  </si>
  <si>
    <t>I will behave in such a manner that my good faith and integrity will not be questioned.</t>
  </si>
  <si>
    <t>Interview sampling is always based on total employee numbers, not the total number of employees working at the sites included in the current year’s audit</t>
  </si>
  <si>
    <t>&gt;  Observations must take into account the different types of vehicles and mobile equipment in use</t>
  </si>
  <si>
    <r>
      <t xml:space="preserve">Note: The interview sample contained within the audit scope must be </t>
    </r>
    <r>
      <rPr>
        <b/>
        <sz val="11"/>
        <color theme="1"/>
        <rFont val="Aptos"/>
        <family val="2"/>
      </rPr>
      <t>representative</t>
    </r>
    <r>
      <rPr>
        <sz val="11"/>
        <color theme="1"/>
        <rFont val="Aptos"/>
        <family val="2"/>
      </rPr>
      <t xml:space="preserve"> of both the size and the complexity of the organization being audited.  All business units and levels of the organization must be reflected in the sample. </t>
    </r>
  </si>
  <si>
    <r>
      <t xml:space="preserve">&gt; Using the </t>
    </r>
    <r>
      <rPr>
        <b/>
        <sz val="11"/>
        <color theme="1"/>
        <rFont val="Aptos"/>
        <family val="2"/>
      </rPr>
      <t>'Audit Sampling Details by Site and Level'</t>
    </r>
    <r>
      <rPr>
        <sz val="11"/>
        <color theme="1"/>
        <rFont val="Aptos"/>
        <family val="2"/>
      </rPr>
      <t xml:space="preserve"> table, list 'sites', 'included in scope', 'total employees', and 'interviewed employees' by site and employee level (i.e. Senior Manager, Manager, Supervisor, Worker). *</t>
    </r>
    <r>
      <rPr>
        <i/>
        <sz val="11"/>
        <color theme="1"/>
        <rFont val="Aptos"/>
        <family val="2"/>
      </rPr>
      <t xml:space="preserve">Include only employees under the employer's WCB account. </t>
    </r>
  </si>
  <si>
    <r>
      <t xml:space="preserve">&gt; Using the </t>
    </r>
    <r>
      <rPr>
        <b/>
        <sz val="11"/>
        <color theme="1"/>
        <rFont val="Aptos"/>
        <family val="2"/>
      </rPr>
      <t>'Sampling Details (other)'</t>
    </r>
    <r>
      <rPr>
        <sz val="11"/>
        <color theme="1"/>
        <rFont val="Aptos"/>
        <family val="2"/>
      </rPr>
      <t xml:space="preserve"> table, list 'total on-site', and 'total interviewed' for each applicable category (i.e. Contracted Employers/Workers, Visitors, and Joint Health and Safety Committee Members or Representative - </t>
    </r>
    <r>
      <rPr>
        <i/>
        <sz val="11"/>
        <color theme="1"/>
        <rFont val="Aptos"/>
        <family val="2"/>
      </rPr>
      <t>as required by legislation</t>
    </r>
    <r>
      <rPr>
        <sz val="11"/>
        <color theme="1"/>
        <rFont val="Aptos"/>
        <family val="2"/>
      </rPr>
      <t xml:space="preserve">). </t>
    </r>
  </si>
  <si>
    <t xml:space="preserve">              * Joint Health and Safety Committee Members or the Representative already appear by level in the first table, 
                 but are also listed separately here to confirm their representation and involvement in the health and safety 
                 program.
              * Note: this additional tracking does not affect the minimum required sample size, which is 
                 determined solely by the ‘Audit Sampling Details by Site and Level’ table.</t>
  </si>
  <si>
    <t xml:space="preserve">Joint Health and Safety Committee Members or Representative  (as required by legislation)               </t>
  </si>
  <si>
    <r>
      <rPr>
        <b/>
        <i/>
        <sz val="11"/>
        <color theme="1"/>
        <rFont val="Aptos"/>
        <family val="2"/>
      </rPr>
      <t>*Worksheet (i.e. 'sheet')</t>
    </r>
    <r>
      <rPr>
        <sz val="11"/>
        <color theme="1"/>
        <rFont val="Aptos"/>
        <family val="2"/>
      </rPr>
      <t xml:space="preserve"> - A single tab (located below the worksheet) or page in an Excel file, where data is entered and analyzed (i.e. 'completion instructions', 'cover page', 'code of ethics', 'interviews', 'interview sampling', etc.)</t>
    </r>
  </si>
  <si>
    <r>
      <rPr>
        <b/>
        <i/>
        <sz val="11"/>
        <color rgb="FFFF0000"/>
        <rFont val="Aptos"/>
        <family val="2"/>
      </rPr>
      <t>Where to find the formula bar:</t>
    </r>
    <r>
      <rPr>
        <i/>
        <sz val="11"/>
        <rFont val="Aptos"/>
        <family val="2"/>
      </rPr>
      <t xml:space="preserve">
White rectangular box near the top of your Excel window—above the spreadsheet cells, below the toolbar/ribbon.  </t>
    </r>
  </si>
  <si>
    <r>
      <t xml:space="preserve">&gt; Refer to </t>
    </r>
    <r>
      <rPr>
        <b/>
        <sz val="11"/>
        <color theme="1"/>
        <rFont val="Aptos"/>
        <family val="2"/>
      </rPr>
      <t>'Important Deadlines</t>
    </r>
    <r>
      <rPr>
        <sz val="11"/>
        <color theme="1"/>
        <rFont val="Aptos"/>
        <family val="2"/>
      </rPr>
      <t>' noted above to ensure timely completion/re-submission of the audit.</t>
    </r>
  </si>
  <si>
    <t>If using optional interviews, indicate the total number of contracted workers/supervisors interviewed as workers/supervisors in the 'Subcontracted Workers/Supervisors (optional) table'.</t>
  </si>
  <si>
    <t>*It will NOT affect minimum sampling requirements.</t>
  </si>
  <si>
    <t># Jobs complete:</t>
  </si>
  <si>
    <r>
      <t xml:space="preserve">Review the job inventory. Each occupation (job) listed under 2.1a) should have a corresponding task inventory that outlines the full scope of work performed. 
Award points based on the percentage of jobs that have a </t>
    </r>
    <r>
      <rPr>
        <b/>
        <sz val="11"/>
        <color theme="1"/>
        <rFont val="Aptos"/>
        <family val="2"/>
      </rPr>
      <t>complete</t>
    </r>
    <r>
      <rPr>
        <sz val="11"/>
        <color theme="1"/>
        <rFont val="Aptos"/>
        <family val="2"/>
      </rPr>
      <t xml:space="preserve"> TASK inventory. 
The maximum points allowed in 2.1b) is determined by the total percentage awarded in 2.1a).  For example, if 80% of the points are awarded in 2.1a) (i.e. 8 points), then a maximum of 80% (i.e. 16 points) can be awarded in 2.1b). </t>
    </r>
  </si>
  <si>
    <t># Tasks complete:</t>
  </si>
  <si>
    <t>Total tasks identified:</t>
  </si>
  <si>
    <r>
      <t xml:space="preserve">Review policy/process documents. To award points, the following review requirements must be stated:
</t>
    </r>
    <r>
      <rPr>
        <i/>
        <sz val="10"/>
        <color theme="1"/>
        <rFont val="Aptos"/>
        <family val="2"/>
      </rPr>
      <t xml:space="preserve">• on a regular pre-determined basis, designed to keep  results up to date,
• when a new work process is introduced,
• when changes to the operation are implemented,
• when site-specific hazard assessments identify a previously unrecognized hazard, 
• when inspections, and/or investigations identify a previously unrecognized hazard. 
</t>
    </r>
    <r>
      <rPr>
        <sz val="11"/>
        <color theme="1"/>
        <rFont val="Aptos"/>
        <family val="2"/>
      </rPr>
      <t xml:space="preserve">Award 2 points for each bullet that is clearly stated in policy and/or process. </t>
    </r>
  </si>
  <si>
    <t>Review documentation. 
To award points, records should include sign-off by all affected employees. 
This question can be marked n/a if no site-specific (field-level) hazard assessments were required in the previous 12 months.</t>
  </si>
  <si>
    <t>2.7 and 2.8</t>
  </si>
  <si>
    <t># complete Controls:</t>
  </si>
  <si>
    <r>
      <t xml:space="preserve">Review formal hazard assessments to confirm controls have been recommended for all identified health and safety hazards. 
Award points based on the percentage of tasks (per 2.1c) with complete hazard identification where </t>
    </r>
    <r>
      <rPr>
        <b/>
        <sz val="11"/>
        <color theme="1"/>
        <rFont val="Aptos"/>
        <family val="2"/>
      </rPr>
      <t>complete</t>
    </r>
    <r>
      <rPr>
        <sz val="11"/>
        <color theme="1"/>
        <rFont val="Aptos"/>
        <family val="2"/>
      </rPr>
      <t xml:space="preserve"> control recommendations have been provided, as applicable.
Points awarded in 3.1 must not exceed the points awarded in 2.1c).</t>
    </r>
  </si>
  <si>
    <r>
      <t xml:space="preserve">Conduct interviews. 
Verify involvement by reviewing hazard assessments (2.1).
At least 80% of interviewees in each category — managers, supervisors, and workers — must confirm that members of their group are involved in the formal hazard assessment process and/or its review.
</t>
    </r>
    <r>
      <rPr>
        <i/>
        <sz val="10"/>
        <color theme="1"/>
        <rFont val="Aptos"/>
        <family val="2"/>
      </rPr>
      <t xml:space="preserve">• Managers confirm manager involvement.
• Supervisors confirm supervisor involvement.
• Workers confirm worker involvement.
</t>
    </r>
    <r>
      <rPr>
        <sz val="11"/>
        <color theme="1"/>
        <rFont val="Aptos"/>
        <family val="2"/>
      </rPr>
      <t xml:space="preserve">Not all individuals need to participate directly. 
</t>
    </r>
    <r>
      <rPr>
        <sz val="10"/>
        <color theme="1"/>
        <rFont val="Aptos"/>
        <family val="2"/>
      </rPr>
      <t>(Involvement may include participation through health and safety committees, teams, safety representatives, special projects, or pre-job planning related to the formal hazard assessment.)</t>
    </r>
    <r>
      <rPr>
        <sz val="11"/>
        <color theme="1"/>
        <rFont val="Aptos"/>
        <family val="2"/>
      </rPr>
      <t xml:space="preserve">
If there are no managers or no supervisors, 2.3a) or 2.3b) may be marked 'n/a'. A response for at least one must be given.</t>
    </r>
  </si>
  <si>
    <t>Total sampled controls:</t>
  </si>
  <si>
    <t>Review evaluated hazard inventory (2.1e) to identify the critical hazards, and observe the corresponding implemented controls (3.3). 
Award points if ALL critical hazards have been controlled. 
No points awarded if the hazards inventory has NOT been evaluated (2.1e).</t>
  </si>
  <si>
    <r>
      <t xml:space="preserve">Review documentation.
A formal qualification is typically defined as an officially recognized credential </t>
    </r>
    <r>
      <rPr>
        <i/>
        <sz val="10"/>
        <color theme="1"/>
        <rFont val="Aptos"/>
        <family val="2"/>
      </rPr>
      <t xml:space="preserve">(e.g. trade designation, degree, diploma, or licence). </t>
    </r>
    <r>
      <rPr>
        <sz val="11"/>
        <color theme="1"/>
        <rFont val="Aptos"/>
        <family val="2"/>
      </rPr>
      <t xml:space="preserve">
If formal qualifications are not required, this question can be marked not applicable (n/a).</t>
    </r>
  </si>
  <si>
    <t>Interview managers and supervisors. 
Examples of training may include leadership/supervisor responsibilities, hazard identification, effective inspection methods, incident investigation, communication strategies, conducting meetings, enforcement/ discipline, etc. 
Verify through a review of records.
Award points based on a percentage of positive interview response.</t>
  </si>
  <si>
    <t xml:space="preserve">Notes: Include reference to specific examples/details (positive and negative findings), as applicable: </t>
  </si>
  <si>
    <t>Observe employees using controls. 
Compare/observe employee performance against hazard controls implemented in 3.3.  
Award points based on the percentage of controls used by employees.</t>
  </si>
  <si>
    <t>Total controls:</t>
  </si>
  <si>
    <r>
      <t xml:space="preserve">Review documentation. 
To award points, the health and safety policy must include (at a minimum):
</t>
    </r>
    <r>
      <rPr>
        <i/>
        <sz val="10"/>
        <color theme="1"/>
        <rFont val="Aptos"/>
        <family val="2"/>
      </rPr>
      <t>• Management’s commitment to protecting employees’ physical, psychological, and social well-being.
• Goals and objectives for maintaining a healthy and safe workplace.
• A requirement to comply with applicable legislation (federal or provincial).</t>
    </r>
  </si>
  <si>
    <r>
      <t xml:space="preserve">Review hazard assessment documentation to determine if relevant health and safety hazards have been identified for inventoried tasks associated with jobs. Consider physical, chemical, biological and psychosocial hazards, as applicable. 
Award points based on the percentage of tasks for which a </t>
    </r>
    <r>
      <rPr>
        <b/>
        <sz val="11"/>
        <color theme="1"/>
        <rFont val="Aptos"/>
        <family val="2"/>
      </rPr>
      <t>complete</t>
    </r>
    <r>
      <rPr>
        <sz val="11"/>
        <color theme="1"/>
        <rFont val="Aptos"/>
        <family val="2"/>
      </rPr>
      <t xml:space="preserve"> hazard identification has been documented.
The points awarded in 2.1c) must not exceed the points awarded in 2.1b).</t>
    </r>
  </si>
  <si>
    <r>
      <t xml:space="preserve">Review the documented orientation process </t>
    </r>
    <r>
      <rPr>
        <b/>
        <sz val="11"/>
        <color theme="1"/>
        <rFont val="Aptos"/>
        <family val="2"/>
      </rPr>
      <t>and</t>
    </r>
    <r>
      <rPr>
        <sz val="11"/>
        <color theme="1"/>
        <rFont val="Aptos"/>
        <family val="2"/>
      </rPr>
      <t xml:space="preserve"> interview workers.
Documentation (0–5 points):
Award 1 point for each requirement clearly included in the orientation process:
</t>
    </r>
    <r>
      <rPr>
        <i/>
        <sz val="10"/>
        <color theme="1"/>
        <rFont val="Aptos"/>
        <family val="2"/>
      </rPr>
      <t>• Worker OHS rights (right to know, participate, refuse) - 1 point each (max 3)
• Key company policies (including enforcement policy) - 1 point
• Corresponding procedures - 1 point</t>
    </r>
    <r>
      <rPr>
        <sz val="11"/>
        <color theme="1"/>
        <rFont val="Aptos"/>
        <family val="2"/>
      </rPr>
      <t xml:space="preserve">
Interviews (0–5 points):
Award 0-5 points for positive interview findings confirming the documented orientation process is delivered.</t>
    </r>
  </si>
  <si>
    <t>Total Criteria:</t>
  </si>
  <si>
    <t>Review hazard assessment documentation to determine if hazards associated with sampled jobs and tasks have been evaluated using the system described in 2.1d), and that this system is used to prioritize the implementation of controls. 
Award points if the risk evaluation system is applied consistently, with limited exceptions. 
The system must clearly assign risk levels to guide control priorities accordingly. 
No points awarded if the score in 2.1d) is 0.</t>
  </si>
  <si>
    <t>Review formal hazard assessments. 
To award points, all relevant formal hazard assessments must demonstrate that engineering, administrative, and PPE controls have been considered, where each would reasonably apply. 
If a relevant control type is clearly omitted where it would be expected, no points are awarded.</t>
  </si>
  <si>
    <t>Interview managers, supervisors, and workers.
At least 80% of interviewees must be aware of how their level (manager, supervisor, or worker) participates in the development, review, and/or implementation of controls identified through the formal hazard assessment.
Participation may occur through health and safety committees, teams, representatives, or similar mechanisms.
Direct involvement by every individual is NOT required to award points.</t>
  </si>
  <si>
    <t>Review documentation. 
To award points, the violence and harassment prevention plan(s) must be reviewed in accordance with legislative requirements.
If no legislated conditions requiring a review occurred during the audit period, this question can be marked not applicable (n/a).</t>
  </si>
  <si>
    <t>Interview workers to confirm inspections are completed in accordance with the process (6.1b). 
Verify through a review of inspection records. 
Award points based on a percentage of positive interview response.
Select “yes” from the dropdown if a frequency was established for workers in 6.1b), or “no” if no frequency was established.
No points awarded if an inspection frequency is NOT established for workers in 6.1b).</t>
  </si>
  <si>
    <t>Interview managers (6.2b) and supervisors (6.2c) to confirm inspections are completed in accordance with the process (6.1b). 
Inspections must include observations of OHS behaviors and conditions. 
Verify through a review of inspection records.
Award points based on a percentage of positive interview response.
Select “yes” from the dropdown if a frequency was established for the applicable level in 6.1b) , or “no” if no frequency was established.
If there are no managers or no supervisors, 6.2b) or 6.2c) may be marked 'n/a'. A response for at least one must be given.
No points awarded if an inspection frequency is NOT established for the applicable level in 6.1b).</t>
  </si>
  <si>
    <t xml:space="preserve">Review documentation. 
To award points, the documented inspection process must specify the inspection frequency for each area of the operation. Auditor notes must specify the established frequency for each area.
Award points based on a percentage of positive documentation findings. </t>
  </si>
  <si>
    <t>Review inspection records. 
The process outlined in 6.1a) must be followed to award points. 
Award points based on a percentage of positive documentation findings.
Select “yes” from the dropdown if a frequency was established for the applicable areas in 6.1a), or “no” if no frequency was established.
No points awarded if inspection frequencies are NOT established for work areas in 6.1a).</t>
  </si>
  <si>
    <r>
      <t>&gt; A separate 'Audit Report' including all required content must be completed and submitted to AFPA for quality assurance review and approval along with your AUD Protocol. (</t>
    </r>
    <r>
      <rPr>
        <i/>
        <sz val="11"/>
        <color theme="1"/>
        <rFont val="Aptos"/>
        <family val="2"/>
      </rPr>
      <t>see also 'Important Deadlines' above</t>
    </r>
    <r>
      <rPr>
        <sz val="11"/>
        <color theme="1"/>
        <rFont val="Aptos"/>
        <family val="2"/>
      </rPr>
      <t>)</t>
    </r>
  </si>
  <si>
    <t>Review documentation and interview managers and supervisors. 
Competency evaluations should include a practical demonstration by the trainee to assess their knowledge and skill. 
Select “yes” from the dropdown if a documented process to assess competency exists, or “no” if no process was established.
Award points for positive documentation findings and 70%+ positive interview response.</t>
  </si>
  <si>
    <t>Review documentation to confirm a process is in place to protect workers, visitors, and others not under the employer’s direction but who may be affected by the employer’s work activities. This includes hazards introduced during work-related travel to and from the work site, such as driving on resource roads or highways, parking and loading activities, and equipment transport, etc. The requirement applies at any location where work is performed, regardless of site ownership or legal control.
This question must be scored whenever the employer’s work could pose a hazard to others in the vicinity.
It may only be marked “n/a” if the work is strictly administrative or office-based, with no field or transport component and no potential public interface; in such cases, record the rationale in the notes.</t>
  </si>
  <si>
    <t>Review applicable records (e.g. visitor logs with documented safety information or acknowledgements) and interview visitors.
Award up to 5 points based on the percentage of positive documentation findings.
Award up to 5 points based on the percentage of positive interview responses.
If no visitors were present on site during the past 12 months, the documentation portion of this question can be marked not applicable (n/a). 
If there are no visitors on site at time of audit, the interview portion of this question can be marked n/a.</t>
  </si>
  <si>
    <t>5.3a (D, and I)</t>
  </si>
  <si>
    <r>
      <t xml:space="preserve">&gt; </t>
    </r>
    <r>
      <rPr>
        <u/>
        <sz val="11"/>
        <color theme="1"/>
        <rFont val="Aptos"/>
        <family val="2"/>
      </rPr>
      <t>Percentages</t>
    </r>
    <r>
      <rPr>
        <sz val="11"/>
        <color theme="1"/>
        <rFont val="Aptos"/>
        <family val="2"/>
      </rPr>
      <t xml:space="preserve"> are calculated to three  (3) decimal places. Even if you see “95%” on screen, the actual value may be slightly lower, so the rounded score could be 9 instead of 10. This is normal.</t>
    </r>
  </si>
  <si>
    <r>
      <t xml:space="preserve">Review the workplace violence prevention plan and compare to legislation. 
</t>
    </r>
    <r>
      <rPr>
        <i/>
        <sz val="11"/>
        <color theme="1"/>
        <rFont val="Aptos"/>
        <family val="2"/>
      </rPr>
      <t>*As legislation now combines violence and harassment prevention requirements, a single integrated plan is acceptable.</t>
    </r>
    <r>
      <rPr>
        <sz val="11"/>
        <color theme="1"/>
        <rFont val="Aptos"/>
        <family val="2"/>
      </rPr>
      <t xml:space="preserve">
To award points, all requirements must be met.</t>
    </r>
  </si>
  <si>
    <r>
      <t xml:space="preserve">Review the workplace harassment prevention plan and compare to legislation. 
</t>
    </r>
    <r>
      <rPr>
        <i/>
        <sz val="11"/>
        <color theme="1"/>
        <rFont val="Aptos"/>
        <family val="2"/>
      </rPr>
      <t>*As legislation now combines violence and harassment prevention requirements, a single integrated plan is acceptable.</t>
    </r>
    <r>
      <rPr>
        <sz val="11"/>
        <color theme="1"/>
        <rFont val="Aptos"/>
        <family val="2"/>
      </rPr>
      <t xml:space="preserve">
To award points, all requirements must be met.</t>
    </r>
  </si>
  <si>
    <r>
      <t xml:space="preserve">Review records. 
This question </t>
    </r>
    <r>
      <rPr>
        <b/>
        <sz val="11"/>
        <color theme="1"/>
        <rFont val="Aptos"/>
        <family val="2"/>
      </rPr>
      <t>cannot</t>
    </r>
    <r>
      <rPr>
        <sz val="11"/>
        <color theme="1"/>
        <rFont val="Aptos"/>
        <family val="2"/>
      </rPr>
      <t xml:space="preserve"> be marked n/a. 
To award points, at least one (1) near miss must be documented.</t>
    </r>
  </si>
  <si>
    <r>
      <t xml:space="preserve">Review records of emergency response drills (e.g., evacuation, lockdown, medical event, etc.) conducted within the previous 12 months.
Drills may include practice exercises or tabletop simulations and may address one or more emergency response plans.
Confirm that all drills involved the majority of the intended participants. For example:
</t>
    </r>
    <r>
      <rPr>
        <i/>
        <sz val="10"/>
        <color theme="1"/>
        <rFont val="Aptos"/>
        <family val="2"/>
      </rPr>
      <t>• A site-wide drill should involve a broad cross-section of the majority of employees present at the site.
• Department- or area-specific drills should reach the employees affected, either directly through participation or indirectly through follow-up methods such as reviews, debriefs, or sign-offs.</t>
    </r>
    <r>
      <rPr>
        <sz val="11"/>
        <color theme="1"/>
        <rFont val="Aptos"/>
        <family val="2"/>
      </rPr>
      <t xml:space="preserve">
If this requirement is met, select ‘Yes’, otherwise, select ‘No.’</t>
    </r>
  </si>
  <si>
    <t>&gt; Please ensure any CIO is clearly referenced in your protocol notes, as it must be grounded in the audit findings before it can be included in the final report.</t>
  </si>
  <si>
    <r>
      <rPr>
        <b/>
        <i/>
        <sz val="10.5"/>
        <color theme="1"/>
        <rFont val="Aptos"/>
        <family val="2"/>
      </rPr>
      <t xml:space="preserve">Maximum Characters per Cell
</t>
    </r>
    <r>
      <rPr>
        <sz val="10.5"/>
        <color theme="1"/>
        <rFont val="Aptos"/>
        <family val="2"/>
      </rPr>
      <t>&gt;Each cell can store up to 32,767 characters, but only about 1,024 characters will display or print (depending on formatting and wrap text). The full text remains visible in the formula bar.</t>
    </r>
    <r>
      <rPr>
        <i/>
        <sz val="10.5"/>
        <color theme="1"/>
        <rFont val="Aptos"/>
        <family val="2"/>
      </rPr>
      <t xml:space="preserve">
*If you need additional space, use the columns to the right of the “QA Review Comments” column.</t>
    </r>
  </si>
  <si>
    <r>
      <t xml:space="preserve">&gt; </t>
    </r>
    <r>
      <rPr>
        <sz val="10.5"/>
        <color theme="1"/>
        <rFont val="Aptos"/>
        <family val="2"/>
      </rPr>
      <t xml:space="preserve">Audit notes copied to the “Notes” sheet </t>
    </r>
    <r>
      <rPr>
        <b/>
        <sz val="10.5"/>
        <color theme="1"/>
        <rFont val="Aptos"/>
        <family val="2"/>
      </rPr>
      <t>show only the portion that fits in the cell</t>
    </r>
    <r>
      <rPr>
        <sz val="10.5"/>
        <color theme="1"/>
        <rFont val="Aptos"/>
        <family val="2"/>
      </rPr>
      <t>. To see the complete text, please check the original note on your “AUD Protocol” sheet.</t>
    </r>
  </si>
  <si>
    <r>
      <rPr>
        <b/>
        <sz val="11"/>
        <color theme="1"/>
        <rFont val="Aptos"/>
        <family val="2"/>
      </rPr>
      <t xml:space="preserve">Site(s)
</t>
    </r>
    <r>
      <rPr>
        <sz val="10"/>
        <color theme="1"/>
        <rFont val="Aptos"/>
        <family val="2"/>
      </rPr>
      <t xml:space="preserve">(List all active work sites below. 
For each site </t>
    </r>
    <r>
      <rPr>
        <b/>
        <sz val="10"/>
        <color theme="1"/>
        <rFont val="Aptos"/>
        <family val="2"/>
      </rPr>
      <t>included</t>
    </r>
    <r>
      <rPr>
        <sz val="10"/>
        <color theme="1"/>
        <rFont val="Aptos"/>
        <family val="2"/>
      </rPr>
      <t xml:space="preserve"> in the scope of the audit, provide the corresponding interview details in the columns to the right. 
Enter employee totals for any site </t>
    </r>
    <r>
      <rPr>
        <b/>
        <sz val="10"/>
        <color theme="1"/>
        <rFont val="Aptos"/>
        <family val="2"/>
      </rPr>
      <t>not included</t>
    </r>
    <r>
      <rPr>
        <sz val="10"/>
        <color theme="1"/>
        <rFont val="Aptos"/>
        <family val="2"/>
      </rPr>
      <t xml:space="preserve"> in the audit scope.)</t>
    </r>
  </si>
  <si>
    <t>Interview employees to confirm meeting minutes are readily available (e.g. posted on bulletin boards, shared by email, or accessible in a shared folder). 
Award points based on a percentage of positive interview response. 
This question is not applicable (n/a) if 9.1 is not applicable.</t>
  </si>
  <si>
    <r>
      <t xml:space="preserve">Review documentation </t>
    </r>
    <r>
      <rPr>
        <b/>
        <sz val="11"/>
        <color theme="1"/>
        <rFont val="Aptos"/>
        <family val="2"/>
      </rPr>
      <t>or</t>
    </r>
    <r>
      <rPr>
        <sz val="11"/>
        <color theme="1"/>
        <rFont val="Aptos"/>
        <family val="2"/>
      </rPr>
      <t xml:space="preserve"> interview supervisors. Score by using either. 
Award points for positive documentation findings </t>
    </r>
    <r>
      <rPr>
        <b/>
        <sz val="11"/>
        <color theme="1"/>
        <rFont val="Aptos"/>
        <family val="2"/>
      </rPr>
      <t>or</t>
    </r>
    <r>
      <rPr>
        <sz val="11"/>
        <color theme="1"/>
        <rFont val="Aptos"/>
        <family val="2"/>
      </rPr>
      <t xml:space="preserve"> 70%+ positive interview response .
If there are no supervisors, this question can be marked not applicable (n/a).
If you choose Interview to score, you must enter positive findings </t>
    </r>
    <r>
      <rPr>
        <b/>
        <sz val="11"/>
        <color theme="1"/>
        <rFont val="Aptos"/>
        <family val="2"/>
      </rPr>
      <t>and</t>
    </r>
    <r>
      <rPr>
        <sz val="11"/>
        <color theme="1"/>
        <rFont val="Aptos"/>
        <family val="2"/>
      </rPr>
      <t xml:space="preserve"> use the frequency dropdown.
If you choose Documentation, only use the dropdown only.</t>
    </r>
  </si>
  <si>
    <r>
      <t xml:space="preserve">Review documentation </t>
    </r>
    <r>
      <rPr>
        <b/>
        <sz val="11"/>
        <rFont val="Aptos"/>
        <family val="2"/>
      </rPr>
      <t>or</t>
    </r>
    <r>
      <rPr>
        <sz val="11"/>
        <rFont val="Aptos"/>
        <family val="2"/>
      </rPr>
      <t xml:space="preserve"> interview middle managers. Score by using either. 
Award points for positive documentation findings </t>
    </r>
    <r>
      <rPr>
        <b/>
        <sz val="11"/>
        <rFont val="Aptos"/>
        <family val="2"/>
      </rPr>
      <t>or</t>
    </r>
    <r>
      <rPr>
        <sz val="11"/>
        <rFont val="Aptos"/>
        <family val="2"/>
      </rPr>
      <t xml:space="preserve"> 70%+ positive interview response.
If there are no middle managers, this question can be marked not applicable (n/a).
If you choose Interview to score, you must enter positive findings </t>
    </r>
    <r>
      <rPr>
        <b/>
        <sz val="11"/>
        <rFont val="Aptos"/>
        <family val="2"/>
      </rPr>
      <t>and</t>
    </r>
    <r>
      <rPr>
        <sz val="11"/>
        <rFont val="Aptos"/>
        <family val="2"/>
      </rPr>
      <t xml:space="preserve"> use the frequency dropdown.
If you choose Documentation, only use the dropdown only.</t>
    </r>
  </si>
  <si>
    <r>
      <t xml:space="preserve">Review documentation </t>
    </r>
    <r>
      <rPr>
        <b/>
        <sz val="11"/>
        <color theme="1"/>
        <rFont val="Aptos"/>
        <family val="2"/>
      </rPr>
      <t xml:space="preserve">or </t>
    </r>
    <r>
      <rPr>
        <sz val="11"/>
        <color theme="1"/>
        <rFont val="Aptos"/>
        <family val="2"/>
      </rPr>
      <t>interview senior managers. Score by using either. 
Award points for positive documentation findings</t>
    </r>
    <r>
      <rPr>
        <b/>
        <sz val="11"/>
        <color theme="1"/>
        <rFont val="Aptos"/>
        <family val="2"/>
      </rPr>
      <t xml:space="preserve"> or</t>
    </r>
    <r>
      <rPr>
        <sz val="11"/>
        <color theme="1"/>
        <rFont val="Aptos"/>
        <family val="2"/>
      </rPr>
      <t xml:space="preserve"> 70%+ positive interview response.
If this is the company’s first audit, this question can be marked not applicable (n/a).
If you choose Interview to score, you must enter positive findings </t>
    </r>
    <r>
      <rPr>
        <b/>
        <sz val="11"/>
        <color theme="1"/>
        <rFont val="Aptos"/>
        <family val="2"/>
      </rPr>
      <t>and</t>
    </r>
    <r>
      <rPr>
        <sz val="11"/>
        <color theme="1"/>
        <rFont val="Aptos"/>
        <family val="2"/>
      </rPr>
      <t xml:space="preserve"> use the frequency dropdown.
If you choose Documentation, use the dropdown only.</t>
    </r>
  </si>
  <si>
    <t>Is there a system in place that ensures defective tools and equipment are taken out of service?</t>
  </si>
  <si>
    <t>Review records (e.g., hazard assessments, inspections, incident and investigation reports, drills, meeting minutes, training records) and relevant statistics (e.g., lost-time or medical treatment frequency rates, total recordable injury rates, severity rates).
To award points, analysis of this information must be conducted at least annually.
Award 5 points for analysis of safety performance and 5 points for analysis of loss data.
If this is the company’s first audit and no prior data exists, this question can be marked not applicable (n/a).</t>
  </si>
  <si>
    <r>
      <t xml:space="preserve">Interview senior management.
To award points, interview response must address, at a minimum:
</t>
    </r>
    <r>
      <rPr>
        <i/>
        <sz val="10"/>
        <color theme="1"/>
        <rFont val="Aptos"/>
        <family val="2"/>
      </rPr>
      <t xml:space="preserve">• Analysis of records/statistics,
• Review of audit results including recommendations,
• Development of a plan for the year.
</t>
    </r>
    <r>
      <rPr>
        <sz val="11"/>
        <color theme="1"/>
        <rFont val="Aptos"/>
        <family val="2"/>
      </rPr>
      <t>If this is the company’s first audit, this question can be marked not applicable (n/a).</t>
    </r>
  </si>
  <si>
    <r>
      <t>Conduct observations to confirm that controls recommended in 3.1 have been implemented/applied. ('</t>
    </r>
    <r>
      <rPr>
        <i/>
        <sz val="11"/>
        <color theme="1"/>
        <rFont val="Aptos"/>
        <family val="2"/>
      </rPr>
      <t>Implementation</t>
    </r>
    <r>
      <rPr>
        <sz val="11"/>
        <color theme="1"/>
        <rFont val="Aptos"/>
        <family val="2"/>
      </rPr>
      <t>' refers to the presence of controls, not whether they are actively being used.) 
Award points based on a percentage of recommended controls that have been implemented for employee use.
10 points will be deducted for each instance where 'health' or 'safety' in 3.1 is scored as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</si>
</sst>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4"/>
      <color theme="1"/>
      <name val="Calibri"/>
      <family val="2"/>
    </font>
    <font>
      <sz val="10"/>
      <color theme="1"/>
      <name val="Calibri"/>
      <family val="2"/>
    </font>
    <font>
      <sz val="11"/>
      <color theme="1"/>
      <name val="Calibri"/>
      <family val="2"/>
    </font>
    <font>
      <sz val="9"/>
      <color theme="1"/>
      <name val="Calibri"/>
      <family val="2"/>
    </font>
    <font>
      <sz val="11"/>
      <color rgb="FF3F3F76"/>
      <name val="Calibri"/>
      <family val="2"/>
      <scheme val="minor"/>
    </font>
    <font>
      <sz val="11"/>
      <color theme="1"/>
      <name val="Aptos"/>
      <family val="2"/>
    </font>
    <font>
      <sz val="10"/>
      <color theme="1"/>
      <name val="Aptos"/>
      <family val="2"/>
    </font>
    <font>
      <b/>
      <sz val="14"/>
      <color theme="1"/>
      <name val="Aptos"/>
      <family val="2"/>
    </font>
    <font>
      <sz val="14"/>
      <color theme="1"/>
      <name val="Aptos"/>
      <family val="2"/>
    </font>
    <font>
      <sz val="9"/>
      <color theme="1"/>
      <name val="Aptos"/>
      <family val="2"/>
    </font>
    <font>
      <sz val="11"/>
      <color rgb="FF1F1F1F"/>
      <name val="Aptos"/>
      <family val="2"/>
    </font>
    <font>
      <b/>
      <sz val="11"/>
      <color theme="1"/>
      <name val="Aptos"/>
      <family val="2"/>
    </font>
    <font>
      <sz val="11"/>
      <name val="Aptos"/>
      <family val="2"/>
    </font>
    <font>
      <b/>
      <sz val="9"/>
      <color theme="1"/>
      <name val="Aptos"/>
      <family val="2"/>
    </font>
    <font>
      <b/>
      <sz val="10"/>
      <color theme="1"/>
      <name val="Aptos"/>
      <family val="2"/>
    </font>
    <font>
      <i/>
      <sz val="10"/>
      <color theme="1"/>
      <name val="Aptos"/>
      <family val="2"/>
    </font>
    <font>
      <sz val="9"/>
      <color rgb="FFA5A5A5"/>
      <name val="Aptos"/>
      <family val="2"/>
    </font>
    <font>
      <sz val="11"/>
      <color rgb="FFA5A5A5"/>
      <name val="Aptos"/>
      <family val="2"/>
    </font>
    <font>
      <i/>
      <sz val="11"/>
      <color theme="1"/>
      <name val="Aptos"/>
      <family val="2"/>
    </font>
    <font>
      <b/>
      <i/>
      <sz val="10"/>
      <color theme="1"/>
      <name val="Aptos"/>
      <family val="2"/>
    </font>
    <font>
      <sz val="9"/>
      <name val="Aptos"/>
      <family val="2"/>
    </font>
    <font>
      <sz val="10.5"/>
      <color theme="1"/>
      <name val="Aptos"/>
      <family val="2"/>
    </font>
    <font>
      <sz val="10"/>
      <color rgb="FF3F3F76"/>
      <name val="Calibri"/>
      <family val="2"/>
      <scheme val="minor"/>
    </font>
    <font>
      <sz val="10"/>
      <color rgb="FF3F3F76"/>
      <name val="Aptos"/>
      <family val="2"/>
    </font>
    <font>
      <sz val="9"/>
      <color rgb="FF3F3F76"/>
      <name val="Aptos"/>
      <family val="2"/>
    </font>
    <font>
      <sz val="8.5"/>
      <color theme="1"/>
      <name val="Aptos"/>
      <family val="2"/>
    </font>
    <font>
      <b/>
      <sz val="8.5"/>
      <color theme="1"/>
      <name val="Aptos"/>
      <family val="2"/>
    </font>
    <font>
      <b/>
      <sz val="8.5"/>
      <name val="Aptos"/>
      <family val="2"/>
    </font>
    <font>
      <sz val="10.5"/>
      <name val="Aptos"/>
      <family val="2"/>
    </font>
    <font>
      <sz val="8.5"/>
      <name val="Aptos"/>
      <family val="2"/>
    </font>
    <font>
      <sz val="8"/>
      <name val="Calibri"/>
      <family val="2"/>
      <scheme val="minor"/>
    </font>
    <font>
      <sz val="9"/>
      <color theme="0" tint="-0.34998626667073579"/>
      <name val="Aptos"/>
      <family val="2"/>
    </font>
    <font>
      <sz val="9.5"/>
      <color theme="1"/>
      <name val="Aptos"/>
      <family val="2"/>
    </font>
    <font>
      <b/>
      <sz val="11"/>
      <name val="Aptos"/>
      <family val="2"/>
    </font>
    <font>
      <sz val="18"/>
      <color theme="3"/>
      <name val="Calibri"/>
      <family val="2"/>
      <scheme val="major"/>
    </font>
    <font>
      <b/>
      <sz val="11"/>
      <color theme="1"/>
      <name val="Calibri"/>
      <family val="2"/>
      <scheme val="minor"/>
    </font>
    <font>
      <b/>
      <sz val="18"/>
      <color theme="3"/>
      <name val="Aptos"/>
      <family val="2"/>
    </font>
    <font>
      <b/>
      <sz val="12"/>
      <color theme="1"/>
      <name val="Aptos"/>
      <family val="2"/>
    </font>
    <font>
      <sz val="12"/>
      <color theme="1"/>
      <name val="Aptos"/>
      <family val="2"/>
    </font>
    <font>
      <sz val="12"/>
      <name val="Aptos"/>
      <family val="2"/>
    </font>
    <font>
      <b/>
      <sz val="10.5"/>
      <color theme="1"/>
      <name val="Aptos"/>
      <family val="2"/>
    </font>
    <font>
      <i/>
      <sz val="11"/>
      <color theme="1"/>
      <name val="Calibri"/>
      <family val="2"/>
      <scheme val="minor"/>
    </font>
    <font>
      <sz val="14"/>
      <color theme="1"/>
      <name val="Calibri"/>
      <family val="2"/>
      <scheme val="minor"/>
    </font>
    <font>
      <sz val="12"/>
      <color rgb="FFFF0000"/>
      <name val="Aptos"/>
      <family val="2"/>
    </font>
    <font>
      <sz val="10"/>
      <name val="Aptos"/>
      <family val="2"/>
    </font>
    <font>
      <b/>
      <sz val="11"/>
      <color theme="5" tint="-0.249977111117893"/>
      <name val="Aptos"/>
      <family val="2"/>
    </font>
    <font>
      <sz val="8"/>
      <name val="Calibri"/>
      <family val="2"/>
      <scheme val="minor"/>
    </font>
    <font>
      <sz val="9"/>
      <color indexed="81"/>
      <name val="Tahoma"/>
      <family val="2"/>
    </font>
    <font>
      <i/>
      <sz val="10.5"/>
      <color theme="1"/>
      <name val="Aptos"/>
      <family val="2"/>
    </font>
    <font>
      <b/>
      <i/>
      <sz val="10.5"/>
      <color theme="1"/>
      <name val="Aptos"/>
      <family val="2"/>
    </font>
    <font>
      <b/>
      <sz val="11"/>
      <color rgb="FF0000FF"/>
      <name val="Aptos"/>
      <family val="2"/>
    </font>
    <font>
      <b/>
      <sz val="9.5"/>
      <color theme="1"/>
      <name val="Aptos"/>
      <family val="2"/>
    </font>
    <font>
      <b/>
      <sz val="9"/>
      <color indexed="81"/>
      <name val="Aptos"/>
      <family val="2"/>
    </font>
    <font>
      <sz val="9"/>
      <color indexed="81"/>
      <name val="Aptos"/>
      <family val="2"/>
    </font>
    <font>
      <sz val="11"/>
      <color theme="2"/>
      <name val="Aptos"/>
      <family val="2"/>
    </font>
    <font>
      <b/>
      <sz val="11"/>
      <color theme="4" tint="-0.249977111117893"/>
      <name val="Aptos"/>
      <family val="2"/>
    </font>
    <font>
      <b/>
      <sz val="11"/>
      <color theme="9" tint="-0.249977111117893"/>
      <name val="Aptos"/>
      <family val="2"/>
    </font>
    <font>
      <b/>
      <sz val="11"/>
      <color rgb="FF00B050"/>
      <name val="Aptos"/>
      <family val="2"/>
    </font>
    <font>
      <i/>
      <sz val="10.5"/>
      <color theme="1"/>
      <name val="Calibri"/>
      <family val="2"/>
      <scheme val="minor"/>
    </font>
    <font>
      <sz val="10.5"/>
      <color theme="1"/>
      <name val="Calibri"/>
      <family val="2"/>
      <scheme val="minor"/>
    </font>
    <font>
      <sz val="9.5"/>
      <name val="Aptos"/>
      <family val="2"/>
    </font>
    <font>
      <b/>
      <sz val="11.5"/>
      <color theme="1"/>
      <name val="Aptos"/>
      <family val="2"/>
    </font>
    <font>
      <sz val="11.5"/>
      <name val="Aptos"/>
      <family val="2"/>
    </font>
    <font>
      <b/>
      <sz val="11"/>
      <color theme="2"/>
      <name val="Aptos"/>
      <family val="2"/>
    </font>
    <font>
      <sz val="10.5"/>
      <color rgb="FF000000"/>
      <name val="Aptos"/>
      <family val="2"/>
    </font>
    <font>
      <b/>
      <sz val="10.5"/>
      <color theme="2"/>
      <name val="Aptos"/>
      <family val="2"/>
    </font>
    <font>
      <sz val="11"/>
      <color theme="1"/>
      <name val="Arial"/>
      <family val="2"/>
    </font>
    <font>
      <b/>
      <sz val="11"/>
      <color theme="1"/>
      <name val="Arial"/>
      <family val="2"/>
    </font>
    <font>
      <sz val="11"/>
      <color theme="1"/>
      <name val="Wingdings"/>
      <charset val="2"/>
    </font>
    <font>
      <b/>
      <sz val="16"/>
      <color theme="1"/>
      <name val="Calibri"/>
      <family val="2"/>
      <scheme val="major"/>
    </font>
    <font>
      <b/>
      <sz val="16"/>
      <color theme="1"/>
      <name val="Calibri"/>
      <family val="2"/>
    </font>
    <font>
      <sz val="16"/>
      <color theme="1"/>
      <name val="Calibri"/>
      <family val="2"/>
      <scheme val="major"/>
    </font>
    <font>
      <i/>
      <sz val="11"/>
      <color theme="1"/>
      <name val="Calibri"/>
      <family val="2"/>
      <scheme val="major"/>
    </font>
    <font>
      <b/>
      <sz val="11"/>
      <color rgb="FF008000"/>
      <name val="Aptos"/>
      <family val="2"/>
    </font>
    <font>
      <b/>
      <sz val="11"/>
      <color rgb="FFFF0000"/>
      <name val="Aptos"/>
      <family val="2"/>
    </font>
    <font>
      <b/>
      <i/>
      <sz val="11"/>
      <color rgb="FF0000FF"/>
      <name val="Aptos"/>
      <family val="2"/>
    </font>
    <font>
      <i/>
      <sz val="11"/>
      <name val="Aptos"/>
      <family val="2"/>
    </font>
    <font>
      <b/>
      <i/>
      <sz val="11"/>
      <color theme="1"/>
      <name val="Aptos"/>
      <family val="2"/>
    </font>
    <font>
      <b/>
      <i/>
      <sz val="11"/>
      <color rgb="FFFF0000"/>
      <name val="Aptos"/>
      <family val="2"/>
    </font>
    <font>
      <i/>
      <sz val="10.5"/>
      <color theme="1"/>
      <name val="Calibri"/>
      <family val="2"/>
      <scheme val="major"/>
    </font>
    <font>
      <b/>
      <sz val="10"/>
      <color rgb="FFFF0000"/>
      <name val="Aptos"/>
      <family val="2"/>
    </font>
    <font>
      <i/>
      <sz val="9"/>
      <color indexed="81"/>
      <name val="Aptos"/>
      <family val="2"/>
    </font>
    <font>
      <u/>
      <sz val="11"/>
      <color theme="1"/>
      <name val="Aptos"/>
      <family val="2"/>
    </font>
  </fonts>
  <fills count="24">
    <fill>
      <patternFill patternType="none"/>
    </fill>
    <fill>
      <patternFill patternType="gray125"/>
    </fill>
    <fill>
      <patternFill patternType="solid">
        <fgColor rgb="FFFFFFFF"/>
        <bgColor rgb="FFFFFFFF"/>
      </patternFill>
    </fill>
    <fill>
      <patternFill patternType="solid">
        <fgColor rgb="FFB8CCE4"/>
        <bgColor rgb="FFB8CCE4"/>
      </patternFill>
    </fill>
    <fill>
      <patternFill patternType="solid">
        <fgColor rgb="FFDBE5F1"/>
        <bgColor rgb="FFDBE5F1"/>
      </patternFill>
    </fill>
    <fill>
      <patternFill patternType="solid">
        <fgColor theme="0"/>
        <bgColor theme="0"/>
      </patternFill>
    </fill>
    <fill>
      <patternFill patternType="solid">
        <fgColor rgb="FFEEF3F8"/>
        <bgColor rgb="FFEEF3F8"/>
      </patternFill>
    </fill>
    <fill>
      <patternFill patternType="solid">
        <fgColor rgb="FFFFCC99"/>
      </patternFill>
    </fill>
    <fill>
      <patternFill patternType="solid">
        <fgColor theme="4" tint="0.79998168889431442"/>
        <bgColor indexed="64"/>
      </patternFill>
    </fill>
    <fill>
      <patternFill patternType="solid">
        <fgColor rgb="FFDBE5F1"/>
        <bgColor indexed="64"/>
      </patternFill>
    </fill>
    <fill>
      <patternFill patternType="solid">
        <fgColor theme="5" tint="0.59999389629810485"/>
        <bgColor rgb="FF00FF00"/>
      </patternFill>
    </fill>
    <fill>
      <patternFill patternType="solid">
        <fgColor theme="5" tint="0.59999389629810485"/>
        <bgColor indexed="64"/>
      </patternFill>
    </fill>
    <fill>
      <patternFill patternType="solid">
        <fgColor theme="5" tint="0.59999389629810485"/>
        <bgColor theme="0"/>
      </patternFill>
    </fill>
    <fill>
      <patternFill patternType="solid">
        <fgColor rgb="FFDBE5F1"/>
        <bgColor rgb="FFEEF3F8"/>
      </patternFill>
    </fill>
    <fill>
      <patternFill patternType="solid">
        <fgColor rgb="FFF1F5F9"/>
        <bgColor indexed="64"/>
      </patternFill>
    </fill>
    <fill>
      <patternFill patternType="solid">
        <fgColor rgb="FFFFFFCC"/>
        <bgColor indexed="64"/>
      </patternFill>
    </fill>
    <fill>
      <patternFill patternType="solid">
        <fgColor rgb="FFFFFFE7"/>
        <bgColor indexed="64"/>
      </patternFill>
    </fill>
    <fill>
      <patternFill patternType="solid">
        <fgColor rgb="FFDBE5F1"/>
        <bgColor rgb="FFB8CCE4"/>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FF00"/>
        <bgColor indexed="64"/>
      </patternFill>
    </fill>
    <fill>
      <patternFill patternType="solid">
        <fgColor rgb="FFFFFFE7"/>
        <bgColor theme="0"/>
      </patternFill>
    </fill>
    <fill>
      <patternFill patternType="solid">
        <fgColor theme="0" tint="-4.9989318521683403E-2"/>
        <bgColor indexed="64"/>
      </patternFill>
    </fill>
  </fills>
  <borders count="113">
    <border>
      <left/>
      <right/>
      <top/>
      <bottom/>
      <diagonal/>
    </border>
    <border>
      <left/>
      <right/>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7F7F7F"/>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right style="thin">
        <color indexed="64"/>
      </right>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rgb="FF000000"/>
      </right>
      <top style="thin">
        <color rgb="FF7F7F7F"/>
      </top>
      <bottom/>
      <diagonal/>
    </border>
    <border>
      <left/>
      <right style="thin">
        <color indexed="64"/>
      </right>
      <top style="thin">
        <color indexed="64"/>
      </top>
      <bottom/>
      <diagonal/>
    </border>
    <border>
      <left style="thin">
        <color rgb="FF000000"/>
      </left>
      <right style="thin">
        <color rgb="FF000000"/>
      </right>
      <top style="thin">
        <color indexed="64"/>
      </top>
      <bottom/>
      <diagonal/>
    </border>
    <border>
      <left/>
      <right/>
      <top style="thin">
        <color indexed="64"/>
      </top>
      <bottom/>
      <diagonal/>
    </border>
    <border>
      <left style="thin">
        <color indexed="64"/>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rgb="FF000000"/>
      </left>
      <right/>
      <top style="thin">
        <color indexed="64"/>
      </top>
      <bottom/>
      <diagonal/>
    </border>
    <border>
      <left style="thin">
        <color rgb="FF7F7F7F"/>
      </left>
      <right style="thin">
        <color rgb="FF7F7F7F"/>
      </right>
      <top style="thin">
        <color indexed="64"/>
      </top>
      <bottom style="thin">
        <color rgb="FF7F7F7F"/>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rgb="FF000000"/>
      </top>
      <bottom/>
      <diagonal/>
    </border>
    <border>
      <left/>
      <right style="thin">
        <color indexed="64"/>
      </right>
      <top style="thin">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bottom style="medium">
        <color theme="4" tint="0.39997558519241921"/>
      </bottom>
      <diagonal/>
    </border>
    <border>
      <left style="thin">
        <color rgb="FF000000"/>
      </left>
      <right style="thin">
        <color indexed="64"/>
      </right>
      <top style="medium">
        <color indexed="64"/>
      </top>
      <bottom/>
      <diagonal/>
    </border>
    <border>
      <left style="thin">
        <color indexed="64"/>
      </left>
      <right style="thin">
        <color rgb="FF000000"/>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rgb="FF000000"/>
      </right>
      <top style="medium">
        <color indexed="64"/>
      </top>
      <bottom style="medium">
        <color indexed="64"/>
      </bottom>
      <diagonal/>
    </border>
    <border>
      <left style="thin">
        <color indexed="64"/>
      </left>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medium">
        <color indexed="64"/>
      </top>
      <bottom/>
      <diagonal/>
    </border>
  </borders>
  <cellStyleXfs count="3">
    <xf numFmtId="0" fontId="0" fillId="0" borderId="0"/>
    <xf numFmtId="0" fontId="14" fillId="7" borderId="34" applyNumberFormat="0" applyAlignment="0" applyProtection="0"/>
    <xf numFmtId="0" fontId="44" fillId="0" borderId="0" applyNumberFormat="0" applyFill="0" applyBorder="0" applyAlignment="0" applyProtection="0"/>
  </cellStyleXfs>
  <cellXfs count="1170">
    <xf numFmtId="0" fontId="0" fillId="0" borderId="0" xfId="0"/>
    <xf numFmtId="0" fontId="15" fillId="0" borderId="0" xfId="0" applyFont="1"/>
    <xf numFmtId="0" fontId="17" fillId="0" borderId="0" xfId="0" applyFont="1"/>
    <xf numFmtId="0" fontId="15" fillId="0" borderId="0" xfId="0" applyFont="1" applyProtection="1">
      <protection locked="0"/>
    </xf>
    <xf numFmtId="0" fontId="16" fillId="0" borderId="0" xfId="0" applyFont="1" applyAlignment="1" applyProtection="1">
      <alignment horizontal="center"/>
      <protection locked="0"/>
    </xf>
    <xf numFmtId="0" fontId="16" fillId="0" borderId="0" xfId="0" applyFont="1" applyProtection="1">
      <protection locked="0"/>
    </xf>
    <xf numFmtId="0" fontId="15" fillId="0" borderId="0" xfId="0" applyFont="1" applyAlignment="1" applyProtection="1">
      <alignment vertical="top"/>
      <protection locked="0"/>
    </xf>
    <xf numFmtId="0" fontId="0" fillId="0" borderId="0" xfId="0" applyProtection="1">
      <protection locked="0"/>
    </xf>
    <xf numFmtId="0" fontId="21" fillId="4" borderId="35" xfId="0" applyFont="1" applyFill="1" applyBorder="1" applyAlignment="1" applyProtection="1">
      <alignment vertical="center" wrapText="1"/>
      <protection locked="0"/>
    </xf>
    <xf numFmtId="0" fontId="15" fillId="0" borderId="35" xfId="0" applyFont="1" applyBorder="1" applyAlignment="1" applyProtection="1">
      <alignment wrapText="1"/>
      <protection locked="0"/>
    </xf>
    <xf numFmtId="0" fontId="9" fillId="0" borderId="0" xfId="0" applyFont="1" applyProtection="1">
      <protection locked="0"/>
    </xf>
    <xf numFmtId="0" fontId="45" fillId="0" borderId="0" xfId="0" applyFont="1" applyProtection="1">
      <protection locked="0"/>
    </xf>
    <xf numFmtId="0" fontId="12" fillId="0" borderId="0" xfId="0" applyFont="1" applyProtection="1">
      <protection locked="0"/>
    </xf>
    <xf numFmtId="0" fontId="15" fillId="0" borderId="0" xfId="0" applyFont="1" applyAlignment="1" applyProtection="1">
      <alignment horizontal="right" vertical="top" wrapText="1"/>
      <protection locked="0"/>
    </xf>
    <xf numFmtId="0" fontId="21" fillId="0" borderId="0" xfId="0" applyFont="1" applyAlignment="1" applyProtection="1">
      <alignment horizontal="right" vertical="top" wrapText="1"/>
      <protection locked="0"/>
    </xf>
    <xf numFmtId="9" fontId="15" fillId="0" borderId="35" xfId="0" applyNumberFormat="1" applyFont="1" applyBorder="1" applyAlignment="1" applyProtection="1">
      <alignment horizontal="center" wrapText="1"/>
      <protection hidden="1"/>
    </xf>
    <xf numFmtId="9" fontId="21" fillId="4" borderId="35" xfId="0" applyNumberFormat="1" applyFont="1" applyFill="1" applyBorder="1" applyAlignment="1" applyProtection="1">
      <alignment horizontal="center" vertical="center" wrapText="1"/>
      <protection hidden="1"/>
    </xf>
    <xf numFmtId="49" fontId="12" fillId="0" borderId="4" xfId="0" applyNumberFormat="1" applyFont="1" applyBorder="1" applyAlignment="1" applyProtection="1">
      <alignment horizontal="left" wrapText="1"/>
      <protection locked="0"/>
    </xf>
    <xf numFmtId="1" fontId="16" fillId="0" borderId="4" xfId="0" applyNumberFormat="1" applyFont="1" applyBorder="1" applyAlignment="1" applyProtection="1">
      <alignment horizontal="right" wrapText="1"/>
      <protection locked="0"/>
    </xf>
    <xf numFmtId="0" fontId="15" fillId="0" borderId="4" xfId="0" applyFont="1" applyBorder="1" applyAlignment="1" applyProtection="1">
      <alignment horizontal="left" wrapText="1"/>
      <protection locked="0"/>
    </xf>
    <xf numFmtId="0" fontId="15" fillId="0" borderId="4" xfId="0" applyFont="1" applyBorder="1" applyAlignment="1" applyProtection="1">
      <alignment horizontal="center" wrapText="1"/>
      <protection locked="0"/>
    </xf>
    <xf numFmtId="0" fontId="21" fillId="4" borderId="4" xfId="0" applyFont="1" applyFill="1" applyBorder="1" applyAlignment="1" applyProtection="1">
      <alignment wrapText="1"/>
      <protection locked="0"/>
    </xf>
    <xf numFmtId="0" fontId="9" fillId="0" borderId="16" xfId="0" applyFont="1" applyBorder="1" applyAlignment="1" applyProtection="1">
      <alignment wrapText="1"/>
      <protection locked="0"/>
    </xf>
    <xf numFmtId="0" fontId="9" fillId="0" borderId="0" xfId="0" applyFont="1" applyAlignment="1" applyProtection="1">
      <alignment wrapText="1"/>
      <protection locked="0"/>
    </xf>
    <xf numFmtId="0" fontId="24" fillId="6" borderId="4" xfId="0" applyFont="1" applyFill="1" applyBorder="1" applyAlignment="1" applyProtection="1">
      <alignment horizontal="left" textRotation="90" wrapText="1"/>
      <protection locked="0"/>
    </xf>
    <xf numFmtId="0" fontId="9" fillId="0" borderId="16" xfId="0" applyFont="1" applyBorder="1" applyAlignment="1" applyProtection="1">
      <alignment textRotation="90"/>
      <protection locked="0"/>
    </xf>
    <xf numFmtId="0" fontId="24" fillId="0" borderId="4" xfId="0" applyFont="1" applyBorder="1" applyAlignment="1" applyProtection="1">
      <alignment horizontal="center"/>
      <protection locked="0"/>
    </xf>
    <xf numFmtId="0" fontId="24" fillId="9" borderId="2" xfId="0" applyFont="1" applyFill="1" applyBorder="1" applyAlignment="1" applyProtection="1">
      <alignment horizontal="center"/>
      <protection locked="0"/>
    </xf>
    <xf numFmtId="0" fontId="12" fillId="0" borderId="16" xfId="0" applyFont="1" applyBorder="1" applyProtection="1">
      <protection locked="0"/>
    </xf>
    <xf numFmtId="1" fontId="24" fillId="9" borderId="4" xfId="0" applyNumberFormat="1" applyFont="1" applyFill="1" applyBorder="1" applyAlignment="1" applyProtection="1">
      <alignment horizontal="right" wrapText="1"/>
      <protection hidden="1"/>
    </xf>
    <xf numFmtId="1" fontId="24" fillId="4" borderId="4" xfId="0" applyNumberFormat="1" applyFont="1" applyFill="1" applyBorder="1" applyAlignment="1" applyProtection="1">
      <alignment horizontal="right" wrapText="1"/>
      <protection hidden="1"/>
    </xf>
    <xf numFmtId="1" fontId="24" fillId="4" borderId="4" xfId="0" applyNumberFormat="1" applyFont="1" applyFill="1" applyBorder="1" applyAlignment="1" applyProtection="1">
      <alignment wrapText="1"/>
      <protection hidden="1"/>
    </xf>
    <xf numFmtId="0" fontId="15" fillId="0" borderId="0" xfId="0" applyFont="1" applyAlignment="1" applyProtection="1">
      <alignment wrapText="1"/>
      <protection locked="0"/>
    </xf>
    <xf numFmtId="0" fontId="15" fillId="0" borderId="31" xfId="0" applyFont="1" applyBorder="1" applyProtection="1">
      <protection locked="0"/>
    </xf>
    <xf numFmtId="0" fontId="19" fillId="0" borderId="0" xfId="0" applyFont="1" applyProtection="1">
      <protection locked="0"/>
    </xf>
    <xf numFmtId="0" fontId="19" fillId="0" borderId="31" xfId="0" applyFont="1" applyBorder="1" applyProtection="1">
      <protection locked="0"/>
    </xf>
    <xf numFmtId="0" fontId="20" fillId="2" borderId="31" xfId="0" applyFont="1" applyFill="1" applyBorder="1" applyProtection="1">
      <protection locked="0"/>
    </xf>
    <xf numFmtId="0" fontId="33" fillId="11" borderId="47" xfId="1" applyFont="1" applyFill="1" applyBorder="1" applyAlignment="1" applyProtection="1">
      <alignment horizontal="center"/>
      <protection locked="0"/>
    </xf>
    <xf numFmtId="0" fontId="16" fillId="0" borderId="10" xfId="0" applyFont="1" applyBorder="1" applyProtection="1">
      <protection locked="0"/>
    </xf>
    <xf numFmtId="0" fontId="22" fillId="0" borderId="12" xfId="0" applyFont="1" applyBorder="1" applyAlignment="1" applyProtection="1">
      <alignment horizontal="center"/>
      <protection locked="0"/>
    </xf>
    <xf numFmtId="0" fontId="16" fillId="0" borderId="12" xfId="0" applyFont="1" applyBorder="1" applyAlignment="1" applyProtection="1">
      <alignment horizontal="center"/>
      <protection locked="0"/>
    </xf>
    <xf numFmtId="0" fontId="16" fillId="0" borderId="7" xfId="0" applyFont="1" applyBorder="1" applyAlignment="1" applyProtection="1">
      <alignment horizontal="center"/>
      <protection locked="0"/>
    </xf>
    <xf numFmtId="0" fontId="16" fillId="0" borderId="8" xfId="0" applyFont="1" applyBorder="1" applyProtection="1">
      <protection locked="0"/>
    </xf>
    <xf numFmtId="0" fontId="34" fillId="11" borderId="35" xfId="1" applyFont="1" applyFill="1" applyBorder="1" applyProtection="1">
      <protection locked="0"/>
    </xf>
    <xf numFmtId="0" fontId="22" fillId="0" borderId="27" xfId="0" applyFont="1" applyBorder="1" applyProtection="1">
      <protection locked="0"/>
    </xf>
    <xf numFmtId="0" fontId="22" fillId="0" borderId="52" xfId="0" applyFont="1" applyBorder="1" applyProtection="1">
      <protection locked="0"/>
    </xf>
    <xf numFmtId="0" fontId="22" fillId="0" borderId="42" xfId="0" applyFont="1" applyBorder="1" applyAlignment="1" applyProtection="1">
      <alignment horizontal="center"/>
      <protection locked="0"/>
    </xf>
    <xf numFmtId="0" fontId="22" fillId="0" borderId="43" xfId="0" applyFont="1" applyBorder="1" applyProtection="1">
      <protection locked="0"/>
    </xf>
    <xf numFmtId="0" fontId="32" fillId="11" borderId="43" xfId="1" applyFont="1" applyFill="1" applyBorder="1" applyAlignment="1" applyProtection="1">
      <alignment horizontal="center"/>
      <protection locked="0"/>
    </xf>
    <xf numFmtId="0" fontId="16" fillId="0" borderId="32" xfId="0" applyFont="1" applyBorder="1" applyProtection="1">
      <protection locked="0"/>
    </xf>
    <xf numFmtId="0" fontId="15" fillId="0" borderId="12" xfId="0" applyFont="1" applyBorder="1" applyAlignment="1" applyProtection="1">
      <alignment horizontal="center"/>
      <protection locked="0"/>
    </xf>
    <xf numFmtId="0" fontId="32" fillId="11" borderId="35" xfId="1" applyFont="1" applyFill="1" applyBorder="1" applyAlignment="1" applyProtection="1">
      <alignment horizontal="center"/>
      <protection locked="0"/>
    </xf>
    <xf numFmtId="0" fontId="16" fillId="0" borderId="55" xfId="0" applyFont="1" applyBorder="1" applyProtection="1">
      <protection locked="0"/>
    </xf>
    <xf numFmtId="0" fontId="15" fillId="0" borderId="11" xfId="0" applyFont="1" applyBorder="1" applyAlignment="1" applyProtection="1">
      <alignment horizontal="center"/>
      <protection locked="0"/>
    </xf>
    <xf numFmtId="0" fontId="15" fillId="0" borderId="3" xfId="0" applyFont="1" applyBorder="1" applyProtection="1">
      <protection locked="0"/>
    </xf>
    <xf numFmtId="0" fontId="16" fillId="0" borderId="18"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15" fillId="0" borderId="30" xfId="0" applyFont="1" applyBorder="1" applyAlignment="1" applyProtection="1">
      <alignment horizontal="center"/>
      <protection locked="0"/>
    </xf>
    <xf numFmtId="0" fontId="16" fillId="0" borderId="32" xfId="0" applyFont="1" applyBorder="1" applyAlignment="1" applyProtection="1">
      <alignment horizontal="center"/>
      <protection locked="0"/>
    </xf>
    <xf numFmtId="0" fontId="16" fillId="0" borderId="62" xfId="0" applyFont="1" applyBorder="1" applyAlignment="1" applyProtection="1">
      <alignment horizontal="center"/>
      <protection locked="0"/>
    </xf>
    <xf numFmtId="0" fontId="34" fillId="11" borderId="35" xfId="1" applyFont="1" applyFill="1" applyBorder="1" applyAlignment="1" applyProtection="1">
      <alignment wrapText="1"/>
      <protection locked="0"/>
    </xf>
    <xf numFmtId="0" fontId="27" fillId="0" borderId="31" xfId="0" applyFont="1" applyBorder="1" applyAlignment="1" applyProtection="1">
      <alignment wrapText="1"/>
      <protection locked="0"/>
    </xf>
    <xf numFmtId="0" fontId="19" fillId="0" borderId="0" xfId="0" applyFont="1" applyAlignment="1" applyProtection="1">
      <alignment horizontal="left" wrapText="1"/>
      <protection locked="0"/>
    </xf>
    <xf numFmtId="0" fontId="19" fillId="0" borderId="54" xfId="0" applyFont="1" applyBorder="1" applyAlignment="1" applyProtection="1">
      <alignment wrapText="1"/>
      <protection locked="0"/>
    </xf>
    <xf numFmtId="0" fontId="16" fillId="0" borderId="46" xfId="0" applyFont="1" applyBorder="1" applyAlignment="1" applyProtection="1">
      <alignment horizontal="center"/>
      <protection locked="0"/>
    </xf>
    <xf numFmtId="0" fontId="16" fillId="0" borderId="43" xfId="0" applyFont="1" applyBorder="1" applyAlignment="1" applyProtection="1">
      <alignment horizontal="center"/>
      <protection locked="0"/>
    </xf>
    <xf numFmtId="0" fontId="34" fillId="11" borderId="53" xfId="1" applyFont="1" applyFill="1" applyBorder="1" applyAlignment="1" applyProtection="1">
      <alignment wrapText="1"/>
      <protection locked="0"/>
    </xf>
    <xf numFmtId="0" fontId="27" fillId="0" borderId="16" xfId="0" applyFont="1" applyBorder="1" applyAlignment="1" applyProtection="1">
      <alignment horizontal="center" wrapText="1"/>
      <protection locked="0"/>
    </xf>
    <xf numFmtId="0" fontId="19" fillId="0" borderId="58" xfId="0" applyFont="1" applyBorder="1" applyAlignment="1" applyProtection="1">
      <alignment horizontal="center" wrapText="1"/>
      <protection locked="0"/>
    </xf>
    <xf numFmtId="0" fontId="16" fillId="0" borderId="44" xfId="0" applyFont="1" applyBorder="1" applyAlignment="1" applyProtection="1">
      <alignment horizontal="center"/>
      <protection locked="0"/>
    </xf>
    <xf numFmtId="0" fontId="34" fillId="11" borderId="53" xfId="1" applyFont="1" applyFill="1" applyBorder="1" applyProtection="1">
      <protection locked="0"/>
    </xf>
    <xf numFmtId="0" fontId="15" fillId="0" borderId="31" xfId="0" applyFont="1" applyBorder="1" applyAlignment="1" applyProtection="1">
      <alignment wrapText="1"/>
      <protection locked="0"/>
    </xf>
    <xf numFmtId="0" fontId="19" fillId="0" borderId="0" xfId="0" applyFont="1" applyAlignment="1" applyProtection="1">
      <alignment wrapText="1"/>
      <protection locked="0"/>
    </xf>
    <xf numFmtId="0" fontId="15" fillId="0" borderId="41"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34" fillId="11" borderId="57" xfId="1" applyFont="1" applyFill="1" applyBorder="1" applyProtection="1">
      <protection locked="0"/>
    </xf>
    <xf numFmtId="0" fontId="15" fillId="0" borderId="54" xfId="0" applyFont="1" applyBorder="1" applyAlignment="1" applyProtection="1">
      <alignment wrapText="1"/>
      <protection locked="0"/>
    </xf>
    <xf numFmtId="0" fontId="16" fillId="0" borderId="41" xfId="0" applyFont="1" applyBorder="1" applyAlignment="1" applyProtection="1">
      <alignment horizontal="center"/>
      <protection locked="0"/>
    </xf>
    <xf numFmtId="0" fontId="32" fillId="11" borderId="81" xfId="1" applyFont="1" applyFill="1" applyBorder="1" applyAlignment="1" applyProtection="1">
      <alignment horizontal="center"/>
      <protection locked="0"/>
    </xf>
    <xf numFmtId="0" fontId="16" fillId="0" borderId="80" xfId="0" applyFont="1" applyBorder="1" applyAlignment="1" applyProtection="1">
      <alignment horizontal="center"/>
      <protection locked="0"/>
    </xf>
    <xf numFmtId="0" fontId="19" fillId="0" borderId="35" xfId="0" applyFont="1" applyBorder="1" applyAlignment="1" applyProtection="1">
      <alignment wrapText="1"/>
      <protection locked="0"/>
    </xf>
    <xf numFmtId="0" fontId="19" fillId="0" borderId="31" xfId="0" applyFont="1" applyBorder="1" applyAlignment="1" applyProtection="1">
      <alignment wrapText="1"/>
      <protection locked="0"/>
    </xf>
    <xf numFmtId="0" fontId="27" fillId="0" borderId="42" xfId="0" applyFont="1" applyBorder="1" applyAlignment="1" applyProtection="1">
      <alignment wrapText="1"/>
      <protection locked="0"/>
    </xf>
    <xf numFmtId="0" fontId="16" fillId="0" borderId="31" xfId="0" applyFont="1" applyBorder="1" applyAlignment="1" applyProtection="1">
      <alignment horizontal="center"/>
      <protection locked="0"/>
    </xf>
    <xf numFmtId="0" fontId="34" fillId="11" borderId="69" xfId="1" applyFont="1" applyFill="1" applyBorder="1" applyAlignment="1" applyProtection="1">
      <alignment wrapText="1"/>
      <protection locked="0"/>
    </xf>
    <xf numFmtId="0" fontId="27" fillId="0" borderId="31" xfId="0" applyFont="1" applyBorder="1" applyAlignment="1" applyProtection="1">
      <alignment horizontal="center" wrapText="1"/>
      <protection locked="0"/>
    </xf>
    <xf numFmtId="0" fontId="27" fillId="0" borderId="42" xfId="0" applyFont="1" applyBorder="1" applyAlignment="1" applyProtection="1">
      <alignment horizontal="center" wrapText="1"/>
      <protection locked="0"/>
    </xf>
    <xf numFmtId="0" fontId="35" fillId="10" borderId="62" xfId="0" applyFont="1" applyFill="1" applyBorder="1" applyAlignment="1" applyProtection="1">
      <alignment horizontal="center"/>
      <protection locked="0"/>
    </xf>
    <xf numFmtId="0" fontId="15" fillId="0" borderId="70" xfId="0" applyFont="1" applyBorder="1" applyAlignment="1" applyProtection="1">
      <alignment wrapText="1"/>
      <protection locked="0"/>
    </xf>
    <xf numFmtId="0" fontId="16" fillId="0" borderId="52" xfId="0" applyFont="1" applyBorder="1" applyAlignment="1" applyProtection="1">
      <alignment horizontal="center"/>
      <protection locked="0"/>
    </xf>
    <xf numFmtId="0" fontId="35" fillId="10" borderId="35" xfId="0" applyFont="1" applyFill="1" applyBorder="1" applyAlignment="1" applyProtection="1">
      <alignment horizontal="center"/>
      <protection locked="0"/>
    </xf>
    <xf numFmtId="0" fontId="16" fillId="0" borderId="17" xfId="0" applyFont="1" applyBorder="1" applyProtection="1">
      <protection locked="0"/>
    </xf>
    <xf numFmtId="0" fontId="16" fillId="0" borderId="42" xfId="0" applyFont="1" applyBorder="1" applyAlignment="1" applyProtection="1">
      <alignment horizontal="center"/>
      <protection locked="0"/>
    </xf>
    <xf numFmtId="0" fontId="15" fillId="0" borderId="0" xfId="0" applyFont="1" applyAlignment="1" applyProtection="1">
      <alignment horizontal="right"/>
      <protection locked="0"/>
    </xf>
    <xf numFmtId="0" fontId="15" fillId="0" borderId="63" xfId="0" applyFont="1" applyBorder="1" applyAlignment="1" applyProtection="1">
      <alignment wrapText="1"/>
      <protection locked="0"/>
    </xf>
    <xf numFmtId="0" fontId="15" fillId="0" borderId="37" xfId="0" applyFont="1" applyBorder="1" applyAlignment="1" applyProtection="1">
      <alignment wrapText="1"/>
      <protection locked="0"/>
    </xf>
    <xf numFmtId="0" fontId="16" fillId="0" borderId="31" xfId="0" applyFont="1" applyBorder="1" applyProtection="1">
      <protection locked="0"/>
    </xf>
    <xf numFmtId="0" fontId="21" fillId="0" borderId="0" xfId="0" applyFont="1" applyProtection="1">
      <protection locked="0"/>
    </xf>
    <xf numFmtId="0" fontId="15" fillId="0" borderId="24" xfId="0" applyFont="1" applyBorder="1" applyAlignment="1" applyProtection="1">
      <alignment wrapText="1"/>
      <protection locked="0"/>
    </xf>
    <xf numFmtId="0" fontId="15" fillId="0" borderId="48" xfId="0" applyFont="1" applyBorder="1" applyAlignment="1" applyProtection="1">
      <alignment wrapText="1"/>
      <protection locked="0"/>
    </xf>
    <xf numFmtId="0" fontId="16" fillId="0" borderId="68" xfId="0" applyFont="1" applyBorder="1" applyAlignment="1" applyProtection="1">
      <alignment horizontal="center"/>
      <protection locked="0"/>
    </xf>
    <xf numFmtId="0" fontId="16" fillId="0" borderId="16" xfId="0" applyFont="1" applyBorder="1" applyProtection="1">
      <protection locked="0"/>
    </xf>
    <xf numFmtId="0" fontId="16" fillId="5" borderId="46" xfId="0" applyFont="1" applyFill="1" applyBorder="1" applyAlignment="1" applyProtection="1">
      <alignment horizontal="center"/>
      <protection locked="0"/>
    </xf>
    <xf numFmtId="0" fontId="16" fillId="0" borderId="46" xfId="0" applyFont="1" applyBorder="1" applyProtection="1">
      <protection locked="0"/>
    </xf>
    <xf numFmtId="0" fontId="34" fillId="11" borderId="49" xfId="1" applyFont="1" applyFill="1" applyBorder="1" applyProtection="1">
      <protection locked="0"/>
    </xf>
    <xf numFmtId="0" fontId="16" fillId="5" borderId="43" xfId="0" applyFont="1" applyFill="1" applyBorder="1" applyAlignment="1" applyProtection="1">
      <alignment horizontal="center"/>
      <protection locked="0"/>
    </xf>
    <xf numFmtId="0" fontId="16" fillId="0" borderId="43" xfId="0" applyFont="1" applyBorder="1" applyProtection="1">
      <protection locked="0"/>
    </xf>
    <xf numFmtId="0" fontId="16" fillId="0" borderId="26" xfId="0" applyFont="1" applyBorder="1" applyProtection="1">
      <protection locked="0"/>
    </xf>
    <xf numFmtId="9" fontId="16" fillId="0" borderId="12" xfId="0" applyNumberFormat="1" applyFont="1" applyBorder="1" applyAlignment="1" applyProtection="1">
      <alignment horizontal="center"/>
      <protection locked="0"/>
    </xf>
    <xf numFmtId="0" fontId="15" fillId="0" borderId="40" xfId="0" applyFont="1" applyBorder="1" applyAlignment="1" applyProtection="1">
      <alignment wrapText="1"/>
      <protection locked="0"/>
    </xf>
    <xf numFmtId="0" fontId="16" fillId="0" borderId="24" xfId="0" applyFont="1" applyBorder="1" applyAlignment="1" applyProtection="1">
      <alignment horizontal="center"/>
      <protection locked="0"/>
    </xf>
    <xf numFmtId="0" fontId="16" fillId="0" borderId="17" xfId="0" applyFont="1" applyBorder="1" applyAlignment="1" applyProtection="1">
      <alignment horizontal="center"/>
      <protection locked="0"/>
    </xf>
    <xf numFmtId="9" fontId="16" fillId="0" borderId="32" xfId="0" applyNumberFormat="1" applyFont="1" applyBorder="1" applyAlignment="1" applyProtection="1">
      <alignment horizontal="center"/>
      <protection locked="0"/>
    </xf>
    <xf numFmtId="0" fontId="15" fillId="0" borderId="44" xfId="0" applyFont="1" applyBorder="1" applyAlignment="1" applyProtection="1">
      <alignment wrapText="1"/>
      <protection locked="0"/>
    </xf>
    <xf numFmtId="0" fontId="16" fillId="0" borderId="26" xfId="0" applyFont="1" applyBorder="1" applyAlignment="1" applyProtection="1">
      <alignment horizontal="center"/>
      <protection locked="0"/>
    </xf>
    <xf numFmtId="0" fontId="32" fillId="0" borderId="41" xfId="1" applyFont="1" applyFill="1" applyBorder="1" applyAlignment="1" applyProtection="1">
      <alignment horizontal="center"/>
      <protection locked="0"/>
    </xf>
    <xf numFmtId="0" fontId="34" fillId="11" borderId="34" xfId="1" applyFont="1" applyFill="1" applyAlignment="1" applyProtection="1">
      <alignment wrapText="1"/>
      <protection locked="0"/>
    </xf>
    <xf numFmtId="0" fontId="32" fillId="0" borderId="49" xfId="1" applyFont="1" applyFill="1" applyBorder="1" applyAlignment="1" applyProtection="1">
      <alignment horizontal="center"/>
      <protection locked="0"/>
    </xf>
    <xf numFmtId="0" fontId="15" fillId="0" borderId="61" xfId="0" applyFont="1" applyBorder="1" applyAlignment="1" applyProtection="1">
      <alignment wrapText="1"/>
      <protection locked="0"/>
    </xf>
    <xf numFmtId="9" fontId="16" fillId="0" borderId="7" xfId="0" applyNumberFormat="1" applyFont="1" applyBorder="1" applyAlignment="1" applyProtection="1">
      <alignment horizontal="center"/>
      <protection locked="0"/>
    </xf>
    <xf numFmtId="0" fontId="16" fillId="0" borderId="7" xfId="0" applyFont="1" applyBorder="1" applyProtection="1">
      <protection locked="0"/>
    </xf>
    <xf numFmtId="0" fontId="27" fillId="0" borderId="31" xfId="0" applyFont="1" applyBorder="1" applyProtection="1">
      <protection locked="0"/>
    </xf>
    <xf numFmtId="0" fontId="16" fillId="0" borderId="30" xfId="0" applyFont="1" applyBorder="1" applyProtection="1">
      <protection locked="0"/>
    </xf>
    <xf numFmtId="9" fontId="16" fillId="0" borderId="17" xfId="0" applyNumberFormat="1" applyFont="1" applyBorder="1" applyAlignment="1" applyProtection="1">
      <alignment horizontal="center"/>
      <protection locked="0"/>
    </xf>
    <xf numFmtId="0" fontId="16" fillId="0" borderId="11" xfId="0" applyFont="1" applyBorder="1" applyProtection="1">
      <protection locked="0"/>
    </xf>
    <xf numFmtId="0" fontId="19" fillId="11" borderId="35" xfId="0" applyFont="1" applyFill="1" applyBorder="1" applyAlignment="1" applyProtection="1">
      <alignment wrapText="1"/>
      <protection locked="0"/>
    </xf>
    <xf numFmtId="0" fontId="16" fillId="11" borderId="35" xfId="0" applyFont="1" applyFill="1" applyBorder="1" applyAlignment="1" applyProtection="1">
      <alignment horizontal="center"/>
      <protection locked="0"/>
    </xf>
    <xf numFmtId="0" fontId="16" fillId="0" borderId="25" xfId="0" applyFont="1" applyBorder="1" applyAlignment="1" applyProtection="1">
      <alignment horizontal="center"/>
      <protection locked="0"/>
    </xf>
    <xf numFmtId="0" fontId="16" fillId="4" borderId="19" xfId="0" applyFont="1" applyFill="1" applyBorder="1" applyAlignment="1" applyProtection="1">
      <alignment horizontal="center"/>
      <protection locked="0"/>
    </xf>
    <xf numFmtId="0" fontId="16" fillId="0" borderId="49" xfId="0" applyFont="1" applyBorder="1" applyAlignment="1" applyProtection="1">
      <alignment horizontal="center"/>
      <protection locked="0"/>
    </xf>
    <xf numFmtId="0" fontId="16" fillId="0" borderId="61" xfId="0" applyFont="1" applyBorder="1" applyProtection="1">
      <protection locked="0"/>
    </xf>
    <xf numFmtId="0" fontId="19" fillId="11" borderId="35" xfId="0" applyFont="1" applyFill="1" applyBorder="1" applyProtection="1">
      <protection locked="0"/>
    </xf>
    <xf numFmtId="0" fontId="16" fillId="0" borderId="41" xfId="0" applyFont="1" applyBorder="1" applyProtection="1">
      <protection locked="0"/>
    </xf>
    <xf numFmtId="0" fontId="16" fillId="0" borderId="63" xfId="0" applyFont="1" applyBorder="1" applyProtection="1">
      <protection locked="0"/>
    </xf>
    <xf numFmtId="0" fontId="16" fillId="0" borderId="40" xfId="0" applyFont="1" applyBorder="1" applyProtection="1">
      <protection locked="0"/>
    </xf>
    <xf numFmtId="0" fontId="16" fillId="0" borderId="18" xfId="0" applyFont="1" applyBorder="1" applyProtection="1">
      <protection locked="0"/>
    </xf>
    <xf numFmtId="0" fontId="15" fillId="5" borderId="31" xfId="0" applyFont="1" applyFill="1" applyBorder="1" applyAlignment="1" applyProtection="1">
      <alignment wrapText="1"/>
      <protection locked="0"/>
    </xf>
    <xf numFmtId="0" fontId="15" fillId="0" borderId="45" xfId="0" applyFont="1" applyBorder="1" applyAlignment="1" applyProtection="1">
      <alignment wrapText="1"/>
      <protection locked="0"/>
    </xf>
    <xf numFmtId="0" fontId="16" fillId="0" borderId="45" xfId="0" applyFont="1" applyBorder="1" applyAlignment="1" applyProtection="1">
      <alignment horizontal="center"/>
      <protection locked="0"/>
    </xf>
    <xf numFmtId="0" fontId="16" fillId="0" borderId="29" xfId="0" applyFont="1" applyBorder="1" applyProtection="1">
      <protection locked="0"/>
    </xf>
    <xf numFmtId="9" fontId="16" fillId="0" borderId="64" xfId="0" applyNumberFormat="1" applyFont="1" applyBorder="1" applyAlignment="1" applyProtection="1">
      <alignment horizontal="center"/>
      <protection locked="0"/>
    </xf>
    <xf numFmtId="0" fontId="19" fillId="11" borderId="4" xfId="0" applyFont="1" applyFill="1" applyBorder="1" applyProtection="1">
      <protection locked="0"/>
    </xf>
    <xf numFmtId="0" fontId="15" fillId="5" borderId="24" xfId="0" applyFont="1" applyFill="1" applyBorder="1" applyAlignment="1" applyProtection="1">
      <alignment wrapText="1"/>
      <protection locked="0"/>
    </xf>
    <xf numFmtId="0" fontId="15" fillId="5" borderId="63" xfId="0" applyFont="1" applyFill="1" applyBorder="1" applyAlignment="1" applyProtection="1">
      <alignment wrapText="1"/>
      <protection locked="0"/>
    </xf>
    <xf numFmtId="0" fontId="15" fillId="5" borderId="61" xfId="0" applyFont="1" applyFill="1" applyBorder="1" applyAlignment="1" applyProtection="1">
      <alignment wrapText="1"/>
      <protection locked="0"/>
    </xf>
    <xf numFmtId="0" fontId="16" fillId="0" borderId="64" xfId="0" applyFont="1" applyBorder="1" applyAlignment="1" applyProtection="1">
      <alignment horizontal="center"/>
      <protection locked="0"/>
    </xf>
    <xf numFmtId="9" fontId="16" fillId="0" borderId="11" xfId="0" applyNumberFormat="1" applyFont="1" applyBorder="1" applyAlignment="1" applyProtection="1">
      <alignment horizontal="center"/>
      <protection locked="0"/>
    </xf>
    <xf numFmtId="0" fontId="16" fillId="0" borderId="30" xfId="0" applyFont="1" applyBorder="1" applyAlignment="1" applyProtection="1">
      <alignment horizontal="center"/>
      <protection locked="0"/>
    </xf>
    <xf numFmtId="0" fontId="16" fillId="0" borderId="24" xfId="0" applyFont="1" applyBorder="1" applyProtection="1">
      <protection locked="0"/>
    </xf>
    <xf numFmtId="0" fontId="16" fillId="0" borderId="16" xfId="0" applyFont="1" applyBorder="1" applyAlignment="1" applyProtection="1">
      <alignment horizontal="center"/>
      <protection locked="0"/>
    </xf>
    <xf numFmtId="0" fontId="15" fillId="0" borderId="11" xfId="0" applyFont="1" applyBorder="1" applyAlignment="1" applyProtection="1">
      <alignment wrapText="1"/>
      <protection locked="0"/>
    </xf>
    <xf numFmtId="0" fontId="16" fillId="0" borderId="11" xfId="0" applyFont="1" applyBorder="1" applyAlignment="1" applyProtection="1">
      <alignment horizontal="center"/>
      <protection locked="0"/>
    </xf>
    <xf numFmtId="0" fontId="15" fillId="0" borderId="77" xfId="0" applyFont="1" applyBorder="1" applyAlignment="1" applyProtection="1">
      <alignment wrapText="1"/>
      <protection locked="0"/>
    </xf>
    <xf numFmtId="0" fontId="15" fillId="0" borderId="32" xfId="0" applyFont="1" applyBorder="1" applyAlignment="1" applyProtection="1">
      <alignment wrapText="1"/>
      <protection locked="0"/>
    </xf>
    <xf numFmtId="9" fontId="16" fillId="0" borderId="77" xfId="0" applyNumberFormat="1" applyFont="1" applyBorder="1" applyAlignment="1" applyProtection="1">
      <alignment horizontal="center"/>
      <protection locked="0"/>
    </xf>
    <xf numFmtId="0" fontId="15" fillId="0" borderId="42" xfId="0" applyFont="1" applyBorder="1" applyAlignment="1" applyProtection="1">
      <alignment wrapText="1"/>
      <protection locked="0"/>
    </xf>
    <xf numFmtId="0" fontId="19" fillId="11" borderId="14" xfId="0" applyFont="1" applyFill="1" applyBorder="1" applyProtection="1">
      <protection locked="0"/>
    </xf>
    <xf numFmtId="0" fontId="19" fillId="11" borderId="74" xfId="0" applyFont="1" applyFill="1" applyBorder="1" applyAlignment="1" applyProtection="1">
      <alignment wrapText="1"/>
      <protection locked="0"/>
    </xf>
    <xf numFmtId="0" fontId="30" fillId="11" borderId="35" xfId="0" applyFont="1" applyFill="1" applyBorder="1" applyProtection="1">
      <protection locked="0"/>
    </xf>
    <xf numFmtId="0" fontId="16" fillId="0" borderId="63" xfId="0" applyFont="1" applyBorder="1" applyAlignment="1" applyProtection="1">
      <alignment horizontal="center"/>
      <protection locked="0"/>
    </xf>
    <xf numFmtId="9" fontId="16" fillId="0" borderId="40" xfId="0" applyNumberFormat="1" applyFont="1" applyBorder="1" applyAlignment="1" applyProtection="1">
      <alignment horizontal="center"/>
      <protection locked="0"/>
    </xf>
    <xf numFmtId="0" fontId="19" fillId="11" borderId="19" xfId="0" applyFont="1" applyFill="1" applyBorder="1" applyProtection="1">
      <protection locked="0"/>
    </xf>
    <xf numFmtId="0" fontId="16" fillId="4" borderId="29" xfId="0" applyFont="1" applyFill="1" applyBorder="1" applyAlignment="1" applyProtection="1">
      <alignment horizontal="center"/>
      <protection locked="0"/>
    </xf>
    <xf numFmtId="9" fontId="16" fillId="0" borderId="62" xfId="0" applyNumberFormat="1" applyFont="1" applyBorder="1" applyAlignment="1" applyProtection="1">
      <alignment horizontal="center"/>
      <protection locked="0"/>
    </xf>
    <xf numFmtId="0" fontId="16" fillId="0" borderId="56" xfId="0" applyFont="1" applyBorder="1" applyProtection="1">
      <protection locked="0"/>
    </xf>
    <xf numFmtId="0" fontId="15" fillId="0" borderId="16" xfId="0" applyFont="1" applyBorder="1" applyAlignment="1" applyProtection="1">
      <alignment wrapText="1"/>
      <protection locked="0"/>
    </xf>
    <xf numFmtId="0" fontId="15" fillId="0" borderId="17" xfId="0" applyFont="1" applyBorder="1" applyAlignment="1" applyProtection="1">
      <alignment wrapText="1"/>
      <protection locked="0"/>
    </xf>
    <xf numFmtId="0" fontId="16" fillId="0" borderId="82" xfId="0" applyFont="1" applyBorder="1" applyAlignment="1" applyProtection="1">
      <alignment horizontal="center"/>
      <protection locked="0"/>
    </xf>
    <xf numFmtId="0" fontId="15" fillId="0" borderId="63" xfId="0" applyFont="1" applyBorder="1" applyProtection="1">
      <protection locked="0"/>
    </xf>
    <xf numFmtId="0" fontId="19" fillId="12" borderId="35" xfId="0" applyFont="1" applyFill="1" applyBorder="1" applyAlignment="1" applyProtection="1">
      <alignment wrapText="1"/>
      <protection locked="0"/>
    </xf>
    <xf numFmtId="0" fontId="22" fillId="0" borderId="40" xfId="0" applyFont="1" applyBorder="1" applyAlignment="1" applyProtection="1">
      <alignment wrapText="1"/>
      <protection locked="0"/>
    </xf>
    <xf numFmtId="0" fontId="16" fillId="10" borderId="43" xfId="0" applyFont="1" applyFill="1" applyBorder="1" applyAlignment="1" applyProtection="1">
      <alignment horizontal="center"/>
      <protection locked="0"/>
    </xf>
    <xf numFmtId="0" fontId="15" fillId="0" borderId="40" xfId="0" applyFont="1" applyBorder="1" applyProtection="1">
      <protection locked="0"/>
    </xf>
    <xf numFmtId="0" fontId="26" fillId="0" borderId="31" xfId="0" applyFont="1" applyBorder="1" applyAlignment="1" applyProtection="1">
      <alignment wrapText="1"/>
      <protection locked="0"/>
    </xf>
    <xf numFmtId="0" fontId="16" fillId="10" borderId="35" xfId="0" applyFont="1" applyFill="1" applyBorder="1" applyAlignment="1" applyProtection="1">
      <alignment horizontal="center"/>
      <protection locked="0"/>
    </xf>
    <xf numFmtId="9" fontId="16" fillId="0" borderId="76" xfId="0" applyNumberFormat="1" applyFont="1" applyBorder="1" applyAlignment="1" applyProtection="1">
      <alignment horizontal="center"/>
      <protection locked="0"/>
    </xf>
    <xf numFmtId="0" fontId="16" fillId="0" borderId="77" xfId="0" applyFont="1" applyBorder="1" applyAlignment="1" applyProtection="1">
      <alignment horizontal="center"/>
      <protection locked="0"/>
    </xf>
    <xf numFmtId="0" fontId="16" fillId="0" borderId="76" xfId="0" applyFont="1" applyBorder="1" applyAlignment="1" applyProtection="1">
      <alignment horizontal="center"/>
      <protection locked="0"/>
    </xf>
    <xf numFmtId="1" fontId="16" fillId="0" borderId="44" xfId="0" applyNumberFormat="1" applyFont="1" applyBorder="1" applyAlignment="1" applyProtection="1">
      <alignment horizontal="center"/>
      <protection locked="0"/>
    </xf>
    <xf numFmtId="9" fontId="16" fillId="0" borderId="78" xfId="0" applyNumberFormat="1" applyFont="1" applyBorder="1" applyAlignment="1" applyProtection="1">
      <alignment horizontal="center"/>
      <protection locked="0"/>
    </xf>
    <xf numFmtId="0" fontId="19" fillId="0" borderId="32" xfId="0" applyFont="1" applyBorder="1" applyAlignment="1" applyProtection="1">
      <alignment wrapText="1"/>
      <protection locked="0"/>
    </xf>
    <xf numFmtId="0" fontId="27" fillId="0" borderId="32" xfId="0" applyFont="1" applyBorder="1" applyProtection="1">
      <protection locked="0"/>
    </xf>
    <xf numFmtId="9" fontId="16" fillId="0" borderId="43" xfId="0" applyNumberFormat="1" applyFont="1" applyBorder="1" applyAlignment="1" applyProtection="1">
      <alignment horizontal="center"/>
      <protection locked="0"/>
    </xf>
    <xf numFmtId="0" fontId="16" fillId="11" borderId="43" xfId="0" applyFont="1" applyFill="1" applyBorder="1" applyAlignment="1" applyProtection="1">
      <alignment horizontal="center"/>
      <protection locked="0"/>
    </xf>
    <xf numFmtId="0" fontId="16" fillId="0" borderId="78" xfId="0" applyFont="1" applyBorder="1" applyProtection="1">
      <protection locked="0"/>
    </xf>
    <xf numFmtId="0" fontId="26" fillId="0" borderId="31" xfId="0" applyFont="1" applyBorder="1" applyAlignment="1" applyProtection="1">
      <alignment horizontal="left" wrapText="1"/>
      <protection locked="0"/>
    </xf>
    <xf numFmtId="0" fontId="16" fillId="5" borderId="32" xfId="0" applyFont="1" applyFill="1" applyBorder="1" applyAlignment="1" applyProtection="1">
      <alignment horizontal="center"/>
      <protection locked="0"/>
    </xf>
    <xf numFmtId="1" fontId="16" fillId="5" borderId="3" xfId="0" applyNumberFormat="1" applyFont="1" applyFill="1" applyBorder="1" applyAlignment="1" applyProtection="1">
      <alignment horizontal="center"/>
      <protection locked="0"/>
    </xf>
    <xf numFmtId="0" fontId="26" fillId="0" borderId="46" xfId="0" applyFont="1" applyBorder="1" applyAlignment="1" applyProtection="1">
      <alignment horizontal="left" wrapText="1"/>
      <protection locked="0"/>
    </xf>
    <xf numFmtId="0" fontId="16" fillId="0" borderId="61" xfId="0" applyFont="1" applyBorder="1" applyAlignment="1" applyProtection="1">
      <alignment horizontal="center"/>
      <protection locked="0"/>
    </xf>
    <xf numFmtId="1" fontId="16" fillId="5" borderId="68" xfId="0" applyNumberFormat="1" applyFont="1" applyFill="1" applyBorder="1" applyAlignment="1" applyProtection="1">
      <alignment horizontal="center"/>
      <protection locked="0"/>
    </xf>
    <xf numFmtId="9" fontId="16" fillId="0" borderId="85" xfId="0" applyNumberFormat="1" applyFont="1" applyBorder="1" applyAlignment="1" applyProtection="1">
      <alignment horizontal="center"/>
      <protection locked="0"/>
    </xf>
    <xf numFmtId="9" fontId="16" fillId="0" borderId="31" xfId="0" applyNumberFormat="1" applyFont="1" applyBorder="1" applyAlignment="1" applyProtection="1">
      <alignment horizontal="center"/>
      <protection locked="0"/>
    </xf>
    <xf numFmtId="9" fontId="16" fillId="0" borderId="44" xfId="0" applyNumberFormat="1" applyFont="1" applyBorder="1" applyAlignment="1" applyProtection="1">
      <alignment horizontal="center"/>
      <protection locked="0"/>
    </xf>
    <xf numFmtId="9" fontId="16" fillId="0" borderId="75" xfId="0" applyNumberFormat="1" applyFont="1" applyBorder="1" applyAlignment="1" applyProtection="1">
      <alignment horizontal="center"/>
      <protection locked="0"/>
    </xf>
    <xf numFmtId="0" fontId="16" fillId="0" borderId="79" xfId="0" applyFont="1" applyBorder="1" applyProtection="1">
      <protection locked="0"/>
    </xf>
    <xf numFmtId="0" fontId="16" fillId="0" borderId="87" xfId="0" applyFont="1" applyBorder="1" applyProtection="1">
      <protection locked="0"/>
    </xf>
    <xf numFmtId="0" fontId="15" fillId="5" borderId="40" xfId="0" applyFont="1" applyFill="1" applyBorder="1" applyAlignment="1" applyProtection="1">
      <alignment wrapText="1"/>
      <protection locked="0"/>
    </xf>
    <xf numFmtId="0" fontId="16" fillId="0" borderId="40" xfId="0" applyFont="1" applyBorder="1" applyAlignment="1" applyProtection="1">
      <alignment horizontal="center" wrapText="1"/>
      <protection locked="0"/>
    </xf>
    <xf numFmtId="0" fontId="15" fillId="5" borderId="32" xfId="0" applyFont="1" applyFill="1" applyBorder="1" applyAlignment="1" applyProtection="1">
      <alignment wrapText="1"/>
      <protection locked="0"/>
    </xf>
    <xf numFmtId="0" fontId="16" fillId="0" borderId="1" xfId="0" applyFont="1" applyBorder="1" applyAlignment="1" applyProtection="1">
      <alignment horizontal="center"/>
      <protection locked="0"/>
    </xf>
    <xf numFmtId="9" fontId="16" fillId="0" borderId="41" xfId="0" applyNumberFormat="1" applyFont="1" applyBorder="1" applyAlignment="1" applyProtection="1">
      <alignment horizontal="center"/>
      <protection locked="0"/>
    </xf>
    <xf numFmtId="9" fontId="16" fillId="11" borderId="35" xfId="0" applyNumberFormat="1" applyFont="1" applyFill="1" applyBorder="1" applyAlignment="1" applyProtection="1">
      <alignment horizontal="center"/>
      <protection locked="0"/>
    </xf>
    <xf numFmtId="9" fontId="16" fillId="0" borderId="30" xfId="0" applyNumberFormat="1" applyFont="1" applyBorder="1" applyAlignment="1" applyProtection="1">
      <alignment horizontal="center"/>
      <protection locked="0"/>
    </xf>
    <xf numFmtId="0" fontId="16" fillId="0" borderId="31" xfId="0" applyFont="1" applyBorder="1" applyAlignment="1" applyProtection="1">
      <alignment wrapText="1"/>
      <protection locked="0"/>
    </xf>
    <xf numFmtId="0" fontId="15" fillId="0" borderId="27" xfId="0" applyFont="1" applyBorder="1" applyAlignment="1" applyProtection="1">
      <alignment wrapText="1"/>
      <protection locked="0"/>
    </xf>
    <xf numFmtId="0" fontId="15" fillId="0" borderId="0" xfId="0" applyFont="1" applyAlignment="1" applyProtection="1">
      <alignment horizontal="center"/>
      <protection locked="0"/>
    </xf>
    <xf numFmtId="0" fontId="15" fillId="0" borderId="0" xfId="0" applyFont="1" applyAlignment="1">
      <alignment wrapText="1"/>
    </xf>
    <xf numFmtId="0" fontId="16" fillId="0" borderId="0" xfId="0" applyFont="1" applyAlignment="1">
      <alignment horizontal="center"/>
    </xf>
    <xf numFmtId="0" fontId="16" fillId="0" borderId="0" xfId="0" applyFont="1"/>
    <xf numFmtId="0" fontId="15" fillId="0" borderId="0" xfId="0" applyFont="1" applyAlignment="1">
      <alignment vertical="top"/>
    </xf>
    <xf numFmtId="0" fontId="17" fillId="0" borderId="1" xfId="0" applyFont="1" applyBorder="1"/>
    <xf numFmtId="0" fontId="18" fillId="0" borderId="0" xfId="0" applyFont="1" applyAlignment="1">
      <alignment wrapText="1"/>
    </xf>
    <xf numFmtId="0" fontId="18" fillId="0" borderId="0" xfId="0" applyFont="1"/>
    <xf numFmtId="0" fontId="19" fillId="0" borderId="26" xfId="0" applyFont="1" applyBorder="1" applyAlignment="1">
      <alignment wrapText="1"/>
    </xf>
    <xf numFmtId="0" fontId="19" fillId="0" borderId="26" xfId="0" applyFont="1" applyBorder="1"/>
    <xf numFmtId="0" fontId="19" fillId="0" borderId="26" xfId="0" applyFont="1" applyBorder="1" applyAlignment="1">
      <alignment horizontal="center"/>
    </xf>
    <xf numFmtId="0" fontId="19" fillId="0" borderId="26" xfId="0" applyFont="1" applyBorder="1" applyAlignment="1">
      <alignment vertical="top"/>
    </xf>
    <xf numFmtId="0" fontId="23" fillId="0" borderId="93" xfId="0" applyFont="1" applyBorder="1" applyAlignment="1">
      <alignment horizontal="center"/>
    </xf>
    <xf numFmtId="0" fontId="24" fillId="0" borderId="93" xfId="0" applyFont="1" applyBorder="1" applyAlignment="1">
      <alignment horizontal="center"/>
    </xf>
    <xf numFmtId="0" fontId="21" fillId="0" borderId="94" xfId="0" applyFont="1" applyBorder="1" applyAlignment="1">
      <alignment horizontal="center" vertical="top"/>
    </xf>
    <xf numFmtId="0" fontId="16" fillId="4" borderId="14" xfId="0" applyFont="1" applyFill="1" applyBorder="1" applyAlignment="1">
      <alignment horizontal="center" wrapText="1"/>
    </xf>
    <xf numFmtId="0" fontId="16" fillId="4" borderId="14" xfId="0" applyFont="1" applyFill="1" applyBorder="1" applyAlignment="1">
      <alignment horizontal="center"/>
    </xf>
    <xf numFmtId="0" fontId="16" fillId="4" borderId="15" xfId="0" applyFont="1" applyFill="1" applyBorder="1" applyAlignment="1">
      <alignment horizontal="center"/>
    </xf>
    <xf numFmtId="0" fontId="16" fillId="0" borderId="8" xfId="0" applyFont="1" applyBorder="1"/>
    <xf numFmtId="0" fontId="19" fillId="0" borderId="25" xfId="0" applyFont="1" applyBorder="1" applyAlignment="1">
      <alignment horizontal="left" vertical="top" wrapText="1"/>
    </xf>
    <xf numFmtId="0" fontId="19" fillId="0" borderId="21" xfId="0" applyFont="1" applyBorder="1" applyAlignment="1">
      <alignment horizontal="left" vertical="top" wrapText="1"/>
    </xf>
    <xf numFmtId="0" fontId="16" fillId="4" borderId="35" xfId="0" applyFont="1" applyFill="1" applyBorder="1" applyAlignment="1">
      <alignment horizontal="center"/>
    </xf>
    <xf numFmtId="0" fontId="16" fillId="4" borderId="78" xfId="0" applyFont="1" applyFill="1" applyBorder="1" applyAlignment="1">
      <alignment horizontal="center"/>
    </xf>
    <xf numFmtId="0" fontId="16" fillId="4" borderId="19" xfId="0" applyFont="1" applyFill="1" applyBorder="1" applyAlignment="1">
      <alignment horizontal="center"/>
    </xf>
    <xf numFmtId="0" fontId="16" fillId="4" borderId="64" xfId="0" applyFont="1" applyFill="1" applyBorder="1" applyAlignment="1">
      <alignment horizontal="center"/>
    </xf>
    <xf numFmtId="0" fontId="16" fillId="4" borderId="30" xfId="0" applyFont="1" applyFill="1" applyBorder="1" applyAlignment="1">
      <alignment horizontal="center"/>
    </xf>
    <xf numFmtId="0" fontId="16" fillId="4" borderId="18" xfId="0" applyFont="1" applyFill="1" applyBorder="1" applyAlignment="1">
      <alignment horizontal="center"/>
    </xf>
    <xf numFmtId="0" fontId="16" fillId="4" borderId="23" xfId="0" applyFont="1" applyFill="1" applyBorder="1" applyAlignment="1">
      <alignment horizontal="center"/>
    </xf>
    <xf numFmtId="0" fontId="15" fillId="4" borderId="44" xfId="0" applyFont="1" applyFill="1" applyBorder="1" applyAlignment="1">
      <alignment vertical="top" wrapText="1"/>
    </xf>
    <xf numFmtId="0" fontId="15" fillId="4" borderId="45" xfId="0" applyFont="1" applyFill="1" applyBorder="1" applyAlignment="1">
      <alignment vertical="top" wrapText="1"/>
    </xf>
    <xf numFmtId="0" fontId="15" fillId="4" borderId="46" xfId="0" applyFont="1" applyFill="1" applyBorder="1" applyAlignment="1">
      <alignment vertical="top" wrapText="1"/>
    </xf>
    <xf numFmtId="0" fontId="19" fillId="0" borderId="25" xfId="0" applyFont="1" applyBorder="1" applyAlignment="1">
      <alignment horizontal="left" wrapText="1"/>
    </xf>
    <xf numFmtId="0" fontId="19" fillId="0" borderId="4" xfId="0" applyFont="1" applyBorder="1" applyAlignment="1">
      <alignment horizontal="left" wrapText="1"/>
    </xf>
    <xf numFmtId="0" fontId="19" fillId="0" borderId="14" xfId="0" applyFont="1" applyBorder="1" applyAlignment="1">
      <alignment wrapText="1"/>
    </xf>
    <xf numFmtId="0" fontId="15" fillId="4" borderId="31" xfId="0" applyFont="1" applyFill="1" applyBorder="1" applyAlignment="1">
      <alignment vertical="top" wrapText="1"/>
    </xf>
    <xf numFmtId="0" fontId="16" fillId="4" borderId="36" xfId="0" applyFont="1" applyFill="1" applyBorder="1" applyAlignment="1">
      <alignment horizontal="center"/>
    </xf>
    <xf numFmtId="0" fontId="19" fillId="0" borderId="4" xfId="0" applyFont="1" applyBorder="1" applyAlignment="1">
      <alignment wrapText="1"/>
    </xf>
    <xf numFmtId="0" fontId="16" fillId="4" borderId="49" xfId="0" applyFont="1" applyFill="1" applyBorder="1" applyAlignment="1">
      <alignment horizontal="center" vertical="center"/>
    </xf>
    <xf numFmtId="0" fontId="16" fillId="4" borderId="49" xfId="0" applyFont="1" applyFill="1" applyBorder="1" applyAlignment="1">
      <alignment horizontal="center"/>
    </xf>
    <xf numFmtId="0" fontId="16" fillId="4" borderId="75" xfId="0" applyFont="1" applyFill="1" applyBorder="1" applyAlignment="1">
      <alignment horizontal="center"/>
    </xf>
    <xf numFmtId="0" fontId="15" fillId="4" borderId="44" xfId="0" applyFont="1" applyFill="1" applyBorder="1" applyAlignment="1">
      <alignment horizontal="left" wrapText="1"/>
    </xf>
    <xf numFmtId="0" fontId="16" fillId="4" borderId="44" xfId="0" applyFont="1" applyFill="1" applyBorder="1" applyAlignment="1">
      <alignment horizontal="center"/>
    </xf>
    <xf numFmtId="0" fontId="19" fillId="0" borderId="29" xfId="0" applyFont="1" applyBorder="1" applyAlignment="1">
      <alignment wrapText="1"/>
    </xf>
    <xf numFmtId="0" fontId="19" fillId="0" borderId="35" xfId="0" applyFont="1" applyBorder="1" applyAlignment="1">
      <alignment wrapText="1"/>
    </xf>
    <xf numFmtId="0" fontId="19" fillId="0" borderId="31" xfId="0" applyFont="1" applyBorder="1" applyAlignment="1">
      <alignment wrapText="1"/>
    </xf>
    <xf numFmtId="0" fontId="16" fillId="0" borderId="31" xfId="0" applyFont="1" applyBorder="1" applyAlignment="1">
      <alignment horizontal="center"/>
    </xf>
    <xf numFmtId="0" fontId="19" fillId="0" borderId="19" xfId="0" applyFont="1" applyBorder="1" applyAlignment="1">
      <alignment wrapText="1"/>
    </xf>
    <xf numFmtId="0" fontId="16" fillId="4" borderId="75" xfId="0" applyFont="1" applyFill="1" applyBorder="1" applyAlignment="1">
      <alignment horizontal="center" vertical="center"/>
    </xf>
    <xf numFmtId="0" fontId="16" fillId="4" borderId="40" xfId="0" applyFont="1" applyFill="1" applyBorder="1" applyAlignment="1">
      <alignment horizontal="center" vertical="center"/>
    </xf>
    <xf numFmtId="0" fontId="15" fillId="4" borderId="40" xfId="0" applyFont="1" applyFill="1" applyBorder="1" applyAlignment="1">
      <alignment wrapText="1"/>
    </xf>
    <xf numFmtId="0" fontId="15" fillId="4" borderId="31" xfId="0" applyFont="1" applyFill="1" applyBorder="1" applyAlignment="1">
      <alignment wrapText="1"/>
    </xf>
    <xf numFmtId="0" fontId="16" fillId="4" borderId="41" xfId="0" applyFont="1" applyFill="1" applyBorder="1" applyAlignment="1">
      <alignment horizontal="center"/>
    </xf>
    <xf numFmtId="0" fontId="16" fillId="4" borderId="84" xfId="0" applyFont="1" applyFill="1" applyBorder="1" applyAlignment="1">
      <alignment horizontal="center"/>
    </xf>
    <xf numFmtId="0" fontId="15" fillId="0" borderId="0" xfId="0" applyFont="1" applyAlignment="1">
      <alignment horizontal="right"/>
    </xf>
    <xf numFmtId="0" fontId="16" fillId="0" borderId="31" xfId="0" applyFont="1" applyBorder="1"/>
    <xf numFmtId="0" fontId="21" fillId="0" borderId="0" xfId="0" applyFont="1"/>
    <xf numFmtId="0" fontId="15" fillId="0" borderId="0" xfId="0" applyFont="1" applyAlignment="1">
      <alignment horizontal="right" vertical="top" wrapText="1"/>
    </xf>
    <xf numFmtId="0" fontId="15" fillId="0" borderId="0" xfId="0" applyFont="1" applyAlignment="1">
      <alignment horizontal="right" wrapText="1"/>
    </xf>
    <xf numFmtId="0" fontId="21" fillId="0" borderId="0" xfId="0" applyFont="1" applyAlignment="1">
      <alignment horizontal="right" vertical="top" wrapText="1"/>
    </xf>
    <xf numFmtId="0" fontId="18" fillId="0" borderId="1" xfId="0" applyFont="1" applyBorder="1" applyAlignment="1">
      <alignment wrapText="1"/>
    </xf>
    <xf numFmtId="0" fontId="16" fillId="4" borderId="38" xfId="0" applyFont="1" applyFill="1" applyBorder="1" applyAlignment="1">
      <alignment horizontal="center"/>
    </xf>
    <xf numFmtId="0" fontId="19" fillId="0" borderId="25" xfId="0" applyFont="1" applyBorder="1" applyAlignment="1">
      <alignment wrapText="1"/>
    </xf>
    <xf numFmtId="0" fontId="16" fillId="4" borderId="4" xfId="0" applyFont="1" applyFill="1" applyBorder="1" applyAlignment="1">
      <alignment horizontal="center"/>
    </xf>
    <xf numFmtId="0" fontId="19" fillId="0" borderId="24" xfId="0" applyFont="1" applyBorder="1" applyAlignment="1">
      <alignment wrapText="1"/>
    </xf>
    <xf numFmtId="0" fontId="16" fillId="4" borderId="65" xfId="0" applyFont="1" applyFill="1" applyBorder="1" applyAlignment="1">
      <alignment horizontal="center"/>
    </xf>
    <xf numFmtId="0" fontId="19" fillId="0" borderId="36" xfId="0" applyFont="1" applyBorder="1" applyAlignment="1">
      <alignment wrapText="1"/>
    </xf>
    <xf numFmtId="0" fontId="16" fillId="4" borderId="41" xfId="0" applyFont="1" applyFill="1" applyBorder="1" applyAlignment="1">
      <alignment horizontal="center" vertical="center"/>
    </xf>
    <xf numFmtId="0" fontId="19" fillId="0" borderId="21" xfId="0" applyFont="1" applyBorder="1" applyAlignment="1">
      <alignment wrapText="1"/>
    </xf>
    <xf numFmtId="0" fontId="19" fillId="0" borderId="72" xfId="0" applyFont="1" applyBorder="1" applyAlignment="1">
      <alignment wrapText="1"/>
    </xf>
    <xf numFmtId="0" fontId="16" fillId="4" borderId="62" xfId="0" applyFont="1" applyFill="1" applyBorder="1" applyAlignment="1">
      <alignment horizontal="center"/>
    </xf>
    <xf numFmtId="0" fontId="19" fillId="0" borderId="74" xfId="0" applyFont="1" applyBorder="1" applyAlignment="1">
      <alignment wrapText="1"/>
    </xf>
    <xf numFmtId="9" fontId="16" fillId="0" borderId="7" xfId="0" applyNumberFormat="1" applyFont="1" applyBorder="1" applyAlignment="1">
      <alignment horizontal="center"/>
    </xf>
    <xf numFmtId="0" fontId="16" fillId="4" borderId="53" xfId="0" applyFont="1" applyFill="1" applyBorder="1" applyAlignment="1">
      <alignment horizontal="center"/>
    </xf>
    <xf numFmtId="0" fontId="16" fillId="4" borderId="40" xfId="0" applyFont="1" applyFill="1" applyBorder="1" applyAlignment="1">
      <alignment horizontal="center"/>
    </xf>
    <xf numFmtId="0" fontId="16" fillId="4" borderId="80" xfId="0" applyFont="1" applyFill="1" applyBorder="1" applyAlignment="1">
      <alignment horizontal="center"/>
    </xf>
    <xf numFmtId="0" fontId="15" fillId="0" borderId="45" xfId="0" applyFont="1" applyBorder="1" applyAlignment="1">
      <alignment wrapText="1"/>
    </xf>
    <xf numFmtId="0" fontId="16" fillId="0" borderId="45" xfId="0" applyFont="1" applyBorder="1" applyAlignment="1">
      <alignment horizontal="center"/>
    </xf>
    <xf numFmtId="0" fontId="17" fillId="0" borderId="0" xfId="0" applyFont="1" applyAlignment="1">
      <alignment wrapText="1"/>
    </xf>
    <xf numFmtId="0" fontId="19" fillId="5" borderId="19" xfId="0" applyFont="1" applyFill="1" applyBorder="1" applyAlignment="1">
      <alignment wrapText="1"/>
    </xf>
    <xf numFmtId="0" fontId="16" fillId="4" borderId="21" xfId="0" applyFont="1" applyFill="1" applyBorder="1" applyAlignment="1">
      <alignment horizontal="center"/>
    </xf>
    <xf numFmtId="0" fontId="30" fillId="0" borderId="35" xfId="0" applyFont="1" applyBorder="1" applyAlignment="1">
      <alignment wrapText="1"/>
    </xf>
    <xf numFmtId="0" fontId="15" fillId="0" borderId="63" xfId="0" applyFont="1" applyBorder="1" applyAlignment="1">
      <alignment vertical="top"/>
    </xf>
    <xf numFmtId="0" fontId="16" fillId="4" borderId="25" xfId="0" applyFont="1" applyFill="1" applyBorder="1" applyAlignment="1">
      <alignment horizontal="center"/>
    </xf>
    <xf numFmtId="0" fontId="16" fillId="4" borderId="65" xfId="0" applyFont="1" applyFill="1" applyBorder="1" applyAlignment="1">
      <alignment horizontal="center" wrapText="1"/>
    </xf>
    <xf numFmtId="0" fontId="16" fillId="4" borderId="36" xfId="0" applyFont="1" applyFill="1" applyBorder="1" applyAlignment="1">
      <alignment horizontal="center" wrapText="1"/>
    </xf>
    <xf numFmtId="0" fontId="23" fillId="0" borderId="96" xfId="0" applyFont="1" applyBorder="1" applyAlignment="1">
      <alignment horizontal="center"/>
    </xf>
    <xf numFmtId="0" fontId="24" fillId="0" borderId="92" xfId="0" applyFont="1" applyBorder="1" applyAlignment="1">
      <alignment horizontal="center"/>
    </xf>
    <xf numFmtId="0" fontId="16" fillId="4" borderId="73" xfId="0" applyFont="1" applyFill="1" applyBorder="1" applyAlignment="1">
      <alignment horizontal="center" vertical="center"/>
    </xf>
    <xf numFmtId="0" fontId="16" fillId="4" borderId="4" xfId="0" applyFont="1" applyFill="1" applyBorder="1" applyAlignment="1">
      <alignment horizontal="center" wrapText="1"/>
    </xf>
    <xf numFmtId="0" fontId="16" fillId="4" borderId="43" xfId="0" applyFont="1" applyFill="1" applyBorder="1" applyAlignment="1">
      <alignment horizontal="center"/>
    </xf>
    <xf numFmtId="0" fontId="19" fillId="5" borderId="35" xfId="0" applyFont="1" applyFill="1" applyBorder="1" applyAlignment="1">
      <alignment wrapText="1"/>
    </xf>
    <xf numFmtId="0" fontId="16" fillId="4" borderId="35" xfId="0" applyFont="1" applyFill="1" applyBorder="1" applyAlignment="1">
      <alignment horizontal="center" wrapText="1"/>
    </xf>
    <xf numFmtId="0" fontId="16" fillId="4" borderId="76" xfId="0" applyFont="1" applyFill="1" applyBorder="1" applyAlignment="1">
      <alignment horizontal="center" vertical="center"/>
    </xf>
    <xf numFmtId="0" fontId="16" fillId="4" borderId="44" xfId="0" applyFont="1" applyFill="1" applyBorder="1" applyAlignment="1">
      <alignment horizontal="center" vertical="center"/>
    </xf>
    <xf numFmtId="0" fontId="16" fillId="4" borderId="35" xfId="0" applyFont="1" applyFill="1" applyBorder="1" applyAlignment="1">
      <alignment horizontal="center" vertical="center"/>
    </xf>
    <xf numFmtId="0" fontId="16" fillId="4" borderId="27" xfId="0" applyFont="1" applyFill="1" applyBorder="1" applyAlignment="1">
      <alignment horizontal="center"/>
    </xf>
    <xf numFmtId="0" fontId="17" fillId="0" borderId="31" xfId="0" applyFont="1" applyBorder="1"/>
    <xf numFmtId="0" fontId="17" fillId="0" borderId="31" xfId="0" applyFont="1" applyBorder="1" applyAlignment="1">
      <alignment wrapText="1"/>
    </xf>
    <xf numFmtId="0" fontId="15" fillId="0" borderId="31" xfId="0" applyFont="1" applyBorder="1" applyAlignment="1">
      <alignment vertical="top"/>
    </xf>
    <xf numFmtId="0" fontId="19" fillId="0" borderId="100" xfId="0" applyFont="1" applyBorder="1" applyAlignment="1">
      <alignment wrapText="1"/>
    </xf>
    <xf numFmtId="0" fontId="19" fillId="0" borderId="100" xfId="0" applyFont="1" applyBorder="1"/>
    <xf numFmtId="0" fontId="19" fillId="0" borderId="100" xfId="0" applyFont="1" applyBorder="1" applyAlignment="1">
      <alignment horizontal="center"/>
    </xf>
    <xf numFmtId="0" fontId="19" fillId="0" borderId="100" xfId="0" applyFont="1" applyBorder="1" applyAlignment="1">
      <alignment vertical="top"/>
    </xf>
    <xf numFmtId="0" fontId="16" fillId="4" borderId="22" xfId="0" applyFont="1" applyFill="1" applyBorder="1" applyAlignment="1">
      <alignment horizontal="center"/>
    </xf>
    <xf numFmtId="0" fontId="16" fillId="4" borderId="35" xfId="0" applyFont="1" applyFill="1" applyBorder="1" applyAlignment="1">
      <alignment horizontal="center" vertical="center" wrapText="1"/>
    </xf>
    <xf numFmtId="0" fontId="16" fillId="4" borderId="33" xfId="0" applyFont="1" applyFill="1" applyBorder="1" applyAlignment="1">
      <alignment horizontal="center"/>
    </xf>
    <xf numFmtId="0" fontId="16" fillId="4" borderId="74" xfId="0" applyFont="1" applyFill="1" applyBorder="1" applyAlignment="1">
      <alignment horizontal="center"/>
    </xf>
    <xf numFmtId="0" fontId="16" fillId="4" borderId="25" xfId="0" applyFont="1" applyFill="1" applyBorder="1" applyAlignment="1">
      <alignment horizontal="center" wrapText="1"/>
    </xf>
    <xf numFmtId="0" fontId="17" fillId="0" borderId="45" xfId="0" applyFont="1" applyBorder="1"/>
    <xf numFmtId="0" fontId="15" fillId="0" borderId="45" xfId="0" applyFont="1" applyBorder="1"/>
    <xf numFmtId="0" fontId="16" fillId="0" borderId="45" xfId="0" applyFont="1" applyBorder="1"/>
    <xf numFmtId="0" fontId="15" fillId="0" borderId="45" xfId="0" applyFont="1" applyBorder="1" applyAlignment="1">
      <alignment vertical="top"/>
    </xf>
    <xf numFmtId="0" fontId="21" fillId="0" borderId="31" xfId="0" applyFont="1" applyBorder="1" applyAlignment="1">
      <alignment wrapText="1"/>
    </xf>
    <xf numFmtId="0" fontId="21" fillId="0" borderId="31" xfId="0" applyFont="1" applyBorder="1"/>
    <xf numFmtId="0" fontId="23" fillId="0" borderId="31" xfId="0" applyFont="1" applyBorder="1" applyAlignment="1">
      <alignment horizontal="center"/>
    </xf>
    <xf numFmtId="0" fontId="24" fillId="0" borderId="31" xfId="0" applyFont="1" applyBorder="1" applyAlignment="1">
      <alignment horizontal="center"/>
    </xf>
    <xf numFmtId="0" fontId="21" fillId="0" borderId="31" xfId="0" applyFont="1" applyBorder="1" applyAlignment="1">
      <alignment vertical="top"/>
    </xf>
    <xf numFmtId="0" fontId="24" fillId="0" borderId="96" xfId="0" applyFont="1" applyBorder="1" applyAlignment="1">
      <alignment horizontal="center"/>
    </xf>
    <xf numFmtId="0" fontId="21" fillId="0" borderId="98" xfId="0" applyFont="1" applyBorder="1" applyAlignment="1">
      <alignment horizontal="center" vertical="top"/>
    </xf>
    <xf numFmtId="0" fontId="16" fillId="4" borderId="31" xfId="0" applyFont="1" applyFill="1" applyBorder="1" applyAlignment="1">
      <alignment horizontal="center"/>
    </xf>
    <xf numFmtId="0" fontId="15" fillId="4" borderId="3" xfId="0" applyFont="1" applyFill="1" applyBorder="1" applyAlignment="1">
      <alignment wrapText="1"/>
    </xf>
    <xf numFmtId="0" fontId="16" fillId="0" borderId="0" xfId="0" applyFont="1" applyAlignment="1">
      <alignment horizontal="center" vertical="center"/>
    </xf>
    <xf numFmtId="0" fontId="16" fillId="0" borderId="31" xfId="0" applyFont="1" applyBorder="1" applyAlignment="1">
      <alignment horizontal="center" vertical="center"/>
    </xf>
    <xf numFmtId="0" fontId="24" fillId="0" borderId="89" xfId="0" applyFont="1" applyBorder="1" applyAlignment="1">
      <alignment horizontal="center"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0" fontId="16" fillId="0" borderId="64" xfId="0" applyFont="1" applyBorder="1" applyAlignment="1">
      <alignment horizontal="center" vertical="center"/>
    </xf>
    <xf numFmtId="0" fontId="16" fillId="4" borderId="82" xfId="0" applyFont="1" applyFill="1" applyBorder="1" applyAlignment="1">
      <alignment horizontal="center" vertical="center"/>
    </xf>
    <xf numFmtId="0" fontId="16" fillId="0" borderId="63" xfId="0" applyFont="1" applyBorder="1" applyAlignment="1">
      <alignment horizontal="center" vertical="center"/>
    </xf>
    <xf numFmtId="0" fontId="16" fillId="0" borderId="40" xfId="0" applyFont="1" applyBorder="1" applyAlignment="1">
      <alignment horizontal="center" vertical="center"/>
    </xf>
    <xf numFmtId="0" fontId="16" fillId="0" borderId="44" xfId="0" applyFont="1" applyBorder="1" applyAlignment="1">
      <alignment horizontal="center" vertical="center"/>
    </xf>
    <xf numFmtId="0" fontId="16" fillId="0" borderId="26" xfId="0" applyFont="1" applyBorder="1" applyAlignment="1">
      <alignment horizontal="center" vertical="center"/>
    </xf>
    <xf numFmtId="0" fontId="16" fillId="0" borderId="68" xfId="0" applyFont="1" applyBorder="1" applyAlignment="1">
      <alignment horizontal="center" vertical="center"/>
    </xf>
    <xf numFmtId="0" fontId="16" fillId="0" borderId="77" xfId="0" applyFont="1" applyBorder="1" applyAlignment="1">
      <alignment horizontal="center" vertical="center"/>
    </xf>
    <xf numFmtId="0" fontId="16" fillId="0" borderId="100" xfId="0" applyFont="1" applyBorder="1" applyAlignment="1">
      <alignment horizontal="center" vertical="center"/>
    </xf>
    <xf numFmtId="0" fontId="16" fillId="0" borderId="43"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24" fillId="0" borderId="31" xfId="0" applyFont="1" applyBorder="1" applyAlignment="1">
      <alignment horizontal="center" vertical="center"/>
    </xf>
    <xf numFmtId="0" fontId="16" fillId="0" borderId="4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9" fontId="16" fillId="0" borderId="32" xfId="0" applyNumberFormat="1" applyFont="1" applyBorder="1" applyAlignment="1" applyProtection="1">
      <alignment horizontal="center"/>
      <protection hidden="1"/>
    </xf>
    <xf numFmtId="0" fontId="19" fillId="0" borderId="4" xfId="0" applyFont="1" applyBorder="1" applyAlignment="1" applyProtection="1">
      <alignment wrapText="1"/>
      <protection hidden="1"/>
    </xf>
    <xf numFmtId="0" fontId="19" fillId="0" borderId="35" xfId="0" applyFont="1" applyBorder="1" applyAlignment="1" applyProtection="1">
      <alignment wrapText="1"/>
      <protection hidden="1"/>
    </xf>
    <xf numFmtId="9" fontId="16" fillId="0" borderId="31" xfId="0" applyNumberFormat="1" applyFont="1" applyBorder="1" applyAlignment="1" applyProtection="1">
      <alignment horizontal="center"/>
      <protection hidden="1"/>
    </xf>
    <xf numFmtId="9" fontId="21" fillId="9" borderId="43" xfId="0" applyNumberFormat="1" applyFont="1" applyFill="1" applyBorder="1" applyAlignment="1" applyProtection="1">
      <alignment horizontal="center"/>
      <protection hidden="1"/>
    </xf>
    <xf numFmtId="9" fontId="16" fillId="0" borderId="41" xfId="0" applyNumberFormat="1" applyFont="1" applyBorder="1" applyAlignment="1" applyProtection="1">
      <alignment horizontal="center"/>
      <protection hidden="1"/>
    </xf>
    <xf numFmtId="9" fontId="21" fillId="9" borderId="43" xfId="0" applyNumberFormat="1" applyFont="1" applyFill="1" applyBorder="1" applyAlignment="1" applyProtection="1">
      <alignment horizontal="center" vertical="center"/>
      <protection hidden="1"/>
    </xf>
    <xf numFmtId="9" fontId="16" fillId="0" borderId="17" xfId="0" applyNumberFormat="1" applyFont="1" applyBorder="1" applyAlignment="1" applyProtection="1">
      <alignment horizontal="center"/>
      <protection hidden="1"/>
    </xf>
    <xf numFmtId="0" fontId="19" fillId="0" borderId="36" xfId="0" applyFont="1" applyBorder="1" applyAlignment="1" applyProtection="1">
      <alignment wrapText="1"/>
      <protection hidden="1"/>
    </xf>
    <xf numFmtId="0" fontId="8" fillId="0" borderId="0" xfId="0" applyFont="1" applyProtection="1">
      <protection locked="0"/>
    </xf>
    <xf numFmtId="0" fontId="8" fillId="0" borderId="0" xfId="0" applyFont="1"/>
    <xf numFmtId="0" fontId="18" fillId="0" borderId="45" xfId="0" applyFont="1" applyBorder="1"/>
    <xf numFmtId="0" fontId="52" fillId="0" borderId="45" xfId="0" applyFont="1" applyBorder="1"/>
    <xf numFmtId="0" fontId="52" fillId="0" borderId="0" xfId="0" applyFont="1"/>
    <xf numFmtId="0" fontId="47" fillId="9" borderId="31" xfId="0" applyFont="1" applyFill="1" applyBorder="1" applyAlignment="1">
      <alignment horizontal="center" vertical="center" wrapText="1"/>
    </xf>
    <xf numFmtId="0" fontId="21" fillId="9" borderId="31" xfId="0" applyFont="1" applyFill="1" applyBorder="1" applyAlignment="1">
      <alignment horizontal="center" vertical="center" wrapText="1"/>
    </xf>
    <xf numFmtId="0" fontId="21" fillId="0" borderId="31" xfId="0" applyFont="1" applyBorder="1" applyAlignment="1">
      <alignment horizontal="center" vertical="center" wrapText="1"/>
    </xf>
    <xf numFmtId="0" fontId="21" fillId="14" borderId="31" xfId="0" applyFont="1" applyFill="1" applyBorder="1" applyAlignment="1">
      <alignment horizontal="center" vertical="center" wrapText="1"/>
    </xf>
    <xf numFmtId="0" fontId="0" fillId="0" borderId="31" xfId="0" applyBorder="1"/>
    <xf numFmtId="0" fontId="21" fillId="14" borderId="31" xfId="0" applyFont="1" applyFill="1" applyBorder="1" applyAlignment="1">
      <alignment vertical="center" wrapText="1"/>
    </xf>
    <xf numFmtId="0" fontId="21" fillId="0" borderId="31" xfId="0" applyFont="1" applyBorder="1" applyAlignment="1">
      <alignment vertical="center"/>
    </xf>
    <xf numFmtId="0" fontId="15" fillId="0" borderId="31" xfId="0" applyFont="1" applyBorder="1" applyAlignment="1">
      <alignment vertical="center"/>
    </xf>
    <xf numFmtId="0" fontId="15" fillId="14" borderId="31" xfId="0" applyFont="1" applyFill="1" applyBorder="1" applyAlignment="1">
      <alignment vertical="top" wrapText="1"/>
    </xf>
    <xf numFmtId="0" fontId="15" fillId="14" borderId="31" xfId="0" applyFont="1" applyFill="1" applyBorder="1" applyAlignment="1">
      <alignment vertical="center" wrapText="1"/>
    </xf>
    <xf numFmtId="0" fontId="0" fillId="14" borderId="0" xfId="0" applyFill="1"/>
    <xf numFmtId="0" fontId="47" fillId="0" borderId="0" xfId="0" applyFont="1"/>
    <xf numFmtId="0" fontId="7" fillId="14" borderId="0" xfId="0" applyFont="1" applyFill="1" applyAlignment="1">
      <alignment wrapText="1"/>
    </xf>
    <xf numFmtId="0" fontId="46" fillId="0" borderId="102" xfId="2" applyFont="1" applyBorder="1" applyProtection="1"/>
    <xf numFmtId="0" fontId="10" fillId="0" borderId="102" xfId="0" applyFont="1" applyBorder="1"/>
    <xf numFmtId="0" fontId="0" fillId="0" borderId="102" xfId="0" applyBorder="1"/>
    <xf numFmtId="0" fontId="21" fillId="4" borderId="4" xfId="0" applyFont="1" applyFill="1" applyBorder="1" applyAlignment="1">
      <alignment horizontal="center" vertical="center" wrapText="1"/>
    </xf>
    <xf numFmtId="0" fontId="16" fillId="6" borderId="4" xfId="0" applyFont="1" applyFill="1" applyBorder="1" applyAlignment="1">
      <alignment horizontal="left" textRotation="90" wrapText="1"/>
    </xf>
    <xf numFmtId="0" fontId="16" fillId="6" borderId="4" xfId="0" applyFont="1" applyFill="1" applyBorder="1" applyAlignment="1">
      <alignment horizontal="center" textRotation="90" wrapText="1"/>
    </xf>
    <xf numFmtId="0" fontId="24" fillId="13" borderId="4" xfId="0" applyFont="1" applyFill="1" applyBorder="1" applyAlignment="1">
      <alignment horizontal="left" textRotation="90" wrapText="1"/>
    </xf>
    <xf numFmtId="0" fontId="15" fillId="6" borderId="4" xfId="0" applyFont="1" applyFill="1" applyBorder="1" applyAlignment="1">
      <alignment horizontal="left" vertical="center" wrapText="1"/>
    </xf>
    <xf numFmtId="0" fontId="9" fillId="4" borderId="4" xfId="0" applyFont="1" applyFill="1" applyBorder="1" applyAlignment="1">
      <alignment vertical="center" wrapText="1"/>
    </xf>
    <xf numFmtId="0" fontId="21" fillId="4" borderId="3" xfId="0" applyFont="1" applyFill="1" applyBorder="1" applyAlignment="1">
      <alignment vertical="center"/>
    </xf>
    <xf numFmtId="0" fontId="21" fillId="4" borderId="3" xfId="0" applyFont="1" applyFill="1" applyBorder="1"/>
    <xf numFmtId="0" fontId="11" fillId="0" borderId="0" xfId="0" applyFont="1" applyAlignment="1">
      <alignment horizontal="center"/>
    </xf>
    <xf numFmtId="0" fontId="11" fillId="0" borderId="0" xfId="0" applyFont="1"/>
    <xf numFmtId="0" fontId="12" fillId="0" borderId="0" xfId="0" applyFont="1" applyAlignment="1">
      <alignment vertical="top"/>
    </xf>
    <xf numFmtId="0" fontId="13" fillId="0" borderId="2" xfId="0" applyFont="1" applyBorder="1" applyAlignment="1">
      <alignment horizontal="center" vertical="center"/>
    </xf>
    <xf numFmtId="0" fontId="13" fillId="0" borderId="2" xfId="0" applyFont="1" applyBorder="1"/>
    <xf numFmtId="0" fontId="13" fillId="0" borderId="2" xfId="0" applyFont="1" applyBorder="1" applyAlignment="1">
      <alignment horizontal="center"/>
    </xf>
    <xf numFmtId="0" fontId="13" fillId="0" borderId="2" xfId="0" applyFont="1" applyBorder="1" applyAlignment="1">
      <alignment vertical="top"/>
    </xf>
    <xf numFmtId="0" fontId="9" fillId="4" borderId="4" xfId="0" applyFont="1" applyFill="1" applyBorder="1" applyAlignment="1">
      <alignment horizontal="center" wrapText="1"/>
    </xf>
    <xf numFmtId="0" fontId="7" fillId="0" borderId="0" xfId="0" quotePrefix="1" applyFont="1" applyProtection="1">
      <protection locked="0"/>
    </xf>
    <xf numFmtId="0" fontId="7" fillId="0" borderId="0" xfId="0" quotePrefix="1" applyFont="1" applyAlignment="1" applyProtection="1">
      <alignment vertical="top"/>
      <protection locked="0"/>
    </xf>
    <xf numFmtId="1" fontId="17" fillId="0" borderId="0" xfId="0" applyNumberFormat="1" applyFont="1" applyAlignment="1">
      <alignment horizontal="left"/>
    </xf>
    <xf numFmtId="1" fontId="24" fillId="0" borderId="0" xfId="0" applyNumberFormat="1" applyFont="1" applyAlignment="1">
      <alignment horizontal="center"/>
    </xf>
    <xf numFmtId="1" fontId="21" fillId="0" borderId="0" xfId="0" applyNumberFormat="1" applyFont="1" applyAlignment="1">
      <alignment horizontal="center"/>
    </xf>
    <xf numFmtId="1" fontId="16" fillId="0" borderId="0" xfId="0" applyNumberFormat="1" applyFont="1" applyAlignment="1">
      <alignment horizontal="right"/>
    </xf>
    <xf numFmtId="1" fontId="16" fillId="0" borderId="0" xfId="0" applyNumberFormat="1" applyFont="1" applyAlignment="1">
      <alignment horizontal="center"/>
    </xf>
    <xf numFmtId="1" fontId="16" fillId="0" borderId="31" xfId="0" applyNumberFormat="1" applyFont="1" applyBorder="1" applyAlignment="1">
      <alignment horizontal="center" vertical="center" wrapText="1"/>
    </xf>
    <xf numFmtId="0" fontId="26" fillId="0" borderId="31" xfId="0" applyFont="1" applyBorder="1" applyAlignment="1">
      <alignment wrapText="1"/>
    </xf>
    <xf numFmtId="0" fontId="16" fillId="4" borderId="43" xfId="0" applyFont="1" applyFill="1" applyBorder="1" applyAlignment="1">
      <alignment horizontal="center" vertical="center"/>
    </xf>
    <xf numFmtId="0" fontId="15" fillId="4" borderId="44" xfId="0" applyFont="1" applyFill="1" applyBorder="1" applyAlignment="1">
      <alignment wrapText="1"/>
    </xf>
    <xf numFmtId="0" fontId="21" fillId="14" borderId="0" xfId="0" applyFont="1" applyFill="1" applyAlignment="1">
      <alignment wrapText="1"/>
    </xf>
    <xf numFmtId="0" fontId="24" fillId="0" borderId="31" xfId="0" applyFont="1" applyBorder="1" applyAlignment="1" applyProtection="1">
      <alignment horizontal="center"/>
      <protection hidden="1"/>
    </xf>
    <xf numFmtId="1" fontId="24" fillId="0" borderId="31" xfId="0" applyNumberFormat="1" applyFont="1" applyBorder="1" applyAlignment="1" applyProtection="1">
      <alignment horizontal="center"/>
      <protection hidden="1"/>
    </xf>
    <xf numFmtId="1" fontId="24" fillId="5" borderId="3" xfId="0" applyNumberFormat="1" applyFont="1" applyFill="1" applyBorder="1" applyAlignment="1" applyProtection="1">
      <alignment horizontal="center"/>
      <protection hidden="1"/>
    </xf>
    <xf numFmtId="0" fontId="21" fillId="0" borderId="31" xfId="0" applyFont="1" applyBorder="1" applyProtection="1">
      <protection locked="0"/>
    </xf>
    <xf numFmtId="49" fontId="9" fillId="0" borderId="4" xfId="0" applyNumberFormat="1" applyFont="1" applyBorder="1" applyAlignment="1" applyProtection="1">
      <alignment horizontal="center" wrapText="1"/>
      <protection locked="0"/>
    </xf>
    <xf numFmtId="0" fontId="51" fillId="0" borderId="31" xfId="0" applyFont="1" applyBorder="1" applyAlignment="1">
      <alignment horizontal="left"/>
    </xf>
    <xf numFmtId="1" fontId="24" fillId="0" borderId="30" xfId="0" applyNumberFormat="1" applyFont="1" applyBorder="1" applyAlignment="1" applyProtection="1">
      <alignment horizontal="center"/>
      <protection hidden="1"/>
    </xf>
    <xf numFmtId="1" fontId="24" fillId="0" borderId="13" xfId="0" applyNumberFormat="1" applyFont="1" applyBorder="1" applyAlignment="1" applyProtection="1">
      <alignment horizontal="center"/>
      <protection hidden="1"/>
    </xf>
    <xf numFmtId="1" fontId="24" fillId="0" borderId="24" xfId="0" applyNumberFormat="1" applyFont="1" applyBorder="1" applyAlignment="1" applyProtection="1">
      <alignment horizontal="center"/>
      <protection hidden="1"/>
    </xf>
    <xf numFmtId="1" fontId="24" fillId="0" borderId="25" xfId="0" applyNumberFormat="1" applyFont="1" applyBorder="1" applyAlignment="1" applyProtection="1">
      <alignment horizontal="center"/>
      <protection hidden="1"/>
    </xf>
    <xf numFmtId="1" fontId="24" fillId="0" borderId="41" xfId="0" applyNumberFormat="1" applyFont="1" applyBorder="1" applyAlignment="1" applyProtection="1">
      <alignment horizontal="center"/>
      <protection hidden="1"/>
    </xf>
    <xf numFmtId="1" fontId="24" fillId="0" borderId="12" xfId="0" applyNumberFormat="1" applyFont="1" applyBorder="1" applyAlignment="1" applyProtection="1">
      <alignment horizontal="center"/>
      <protection hidden="1"/>
    </xf>
    <xf numFmtId="1" fontId="19" fillId="0" borderId="35" xfId="0" applyNumberFormat="1" applyFont="1" applyBorder="1" applyAlignment="1" applyProtection="1">
      <alignment wrapText="1"/>
      <protection hidden="1"/>
    </xf>
    <xf numFmtId="0" fontId="19" fillId="11" borderId="36" xfId="0" applyFont="1" applyFill="1" applyBorder="1" applyAlignment="1" applyProtection="1">
      <alignment wrapText="1"/>
      <protection locked="0"/>
    </xf>
    <xf numFmtId="1" fontId="19" fillId="0" borderId="36" xfId="0" applyNumberFormat="1" applyFont="1" applyBorder="1" applyAlignment="1" applyProtection="1">
      <alignment wrapText="1"/>
      <protection hidden="1"/>
    </xf>
    <xf numFmtId="0" fontId="22" fillId="9" borderId="45" xfId="0" applyFont="1" applyFill="1" applyBorder="1"/>
    <xf numFmtId="0" fontId="22" fillId="9" borderId="46" xfId="0" applyFont="1" applyFill="1" applyBorder="1"/>
    <xf numFmtId="1" fontId="24" fillId="9" borderId="99" xfId="0" applyNumberFormat="1" applyFont="1" applyFill="1" applyBorder="1" applyAlignment="1" applyProtection="1">
      <alignment horizontal="center"/>
      <protection hidden="1"/>
    </xf>
    <xf numFmtId="1" fontId="16" fillId="9" borderId="31" xfId="0" applyNumberFormat="1" applyFont="1" applyFill="1" applyBorder="1" applyAlignment="1">
      <alignment horizontal="center"/>
    </xf>
    <xf numFmtId="1" fontId="24" fillId="9" borderId="31" xfId="0" applyNumberFormat="1" applyFont="1" applyFill="1" applyBorder="1" applyAlignment="1" applyProtection="1">
      <alignment horizontal="center"/>
      <protection hidden="1"/>
    </xf>
    <xf numFmtId="1" fontId="16" fillId="9" borderId="31" xfId="0" applyNumberFormat="1" applyFont="1" applyFill="1" applyBorder="1" applyAlignment="1">
      <alignment horizontal="center" vertical="center"/>
    </xf>
    <xf numFmtId="1" fontId="24" fillId="9" borderId="31" xfId="0" applyNumberFormat="1" applyFont="1" applyFill="1" applyBorder="1" applyAlignment="1" applyProtection="1">
      <alignment horizontal="center" vertical="center"/>
      <protection hidden="1"/>
    </xf>
    <xf numFmtId="1" fontId="24" fillId="9" borderId="99" xfId="0" applyNumberFormat="1" applyFont="1" applyFill="1" applyBorder="1" applyAlignment="1" applyProtection="1">
      <alignment horizontal="center" vertical="center"/>
      <protection hidden="1"/>
    </xf>
    <xf numFmtId="1" fontId="16" fillId="9" borderId="0" xfId="0" applyNumberFormat="1" applyFont="1" applyFill="1" applyAlignment="1">
      <alignment horizontal="center"/>
    </xf>
    <xf numFmtId="0" fontId="49" fillId="0" borderId="31" xfId="0" applyFont="1" applyBorder="1"/>
    <xf numFmtId="1" fontId="15" fillId="0" borderId="35" xfId="0" applyNumberFormat="1" applyFont="1" applyBorder="1" applyAlignment="1" applyProtection="1">
      <alignment horizontal="center" wrapText="1"/>
      <protection hidden="1"/>
    </xf>
    <xf numFmtId="1" fontId="21" fillId="4" borderId="35" xfId="0" applyNumberFormat="1" applyFont="1" applyFill="1" applyBorder="1" applyAlignment="1" applyProtection="1">
      <alignment horizontal="center" vertical="center" wrapText="1"/>
      <protection hidden="1"/>
    </xf>
    <xf numFmtId="0" fontId="21" fillId="14" borderId="31" xfId="0" applyFont="1" applyFill="1" applyBorder="1" applyAlignment="1">
      <alignment vertical="top" wrapText="1"/>
    </xf>
    <xf numFmtId="0" fontId="15" fillId="4" borderId="43" xfId="0" applyFont="1" applyFill="1" applyBorder="1" applyAlignment="1">
      <alignment vertical="top" wrapText="1"/>
    </xf>
    <xf numFmtId="0" fontId="16" fillId="4" borderId="77" xfId="0" applyFont="1" applyFill="1" applyBorder="1" applyAlignment="1">
      <alignment horizontal="center" vertical="center"/>
    </xf>
    <xf numFmtId="1" fontId="24" fillId="0" borderId="32" xfId="0" applyNumberFormat="1" applyFont="1" applyBorder="1" applyAlignment="1" applyProtection="1">
      <alignment horizontal="center"/>
      <protection hidden="1"/>
    </xf>
    <xf numFmtId="1" fontId="24" fillId="0" borderId="40" xfId="0" applyNumberFormat="1" applyFont="1" applyBorder="1" applyAlignment="1" applyProtection="1">
      <alignment horizontal="center"/>
      <protection hidden="1"/>
    </xf>
    <xf numFmtId="1" fontId="24" fillId="0" borderId="16" xfId="0" applyNumberFormat="1" applyFont="1" applyBorder="1" applyAlignment="1" applyProtection="1">
      <alignment horizontal="center"/>
      <protection hidden="1"/>
    </xf>
    <xf numFmtId="1" fontId="24" fillId="0" borderId="0" xfId="0" applyNumberFormat="1" applyFont="1" applyAlignment="1" applyProtection="1">
      <alignment horizontal="center"/>
      <protection hidden="1"/>
    </xf>
    <xf numFmtId="1" fontId="24" fillId="0" borderId="85" xfId="0" applyNumberFormat="1" applyFont="1" applyBorder="1" applyAlignment="1" applyProtection="1">
      <alignment horizontal="center"/>
      <protection hidden="1"/>
    </xf>
    <xf numFmtId="1" fontId="24" fillId="0" borderId="27" xfId="0" applyNumberFormat="1" applyFont="1" applyBorder="1" applyAlignment="1" applyProtection="1">
      <alignment horizontal="center"/>
      <protection hidden="1"/>
    </xf>
    <xf numFmtId="0" fontId="58" fillId="0" borderId="31" xfId="0" applyFont="1" applyBorder="1" applyAlignment="1">
      <alignment vertical="center"/>
    </xf>
    <xf numFmtId="0" fontId="21" fillId="0" borderId="31" xfId="0" quotePrefix="1" applyFont="1" applyBorder="1" applyAlignment="1">
      <alignment vertical="center"/>
    </xf>
    <xf numFmtId="0" fontId="6" fillId="0" borderId="0" xfId="0" applyFont="1"/>
    <xf numFmtId="0" fontId="21" fillId="0" borderId="31" xfId="0" applyFont="1" applyBorder="1" applyAlignment="1">
      <alignment horizontal="left" vertical="center"/>
    </xf>
    <xf numFmtId="0" fontId="59" fillId="0" borderId="31" xfId="0" applyFont="1" applyBorder="1" applyAlignment="1">
      <alignment vertical="center"/>
    </xf>
    <xf numFmtId="0" fontId="69" fillId="0" borderId="0" xfId="0" applyFont="1"/>
    <xf numFmtId="0" fontId="6" fillId="0" borderId="31" xfId="0" applyFont="1" applyBorder="1"/>
    <xf numFmtId="0" fontId="68" fillId="16" borderId="40" xfId="0" applyFont="1" applyFill="1" applyBorder="1"/>
    <xf numFmtId="0" fontId="68" fillId="16" borderId="42" xfId="0" applyFont="1" applyFill="1" applyBorder="1"/>
    <xf numFmtId="0" fontId="68" fillId="16" borderId="31" xfId="0" applyFont="1" applyFill="1" applyBorder="1"/>
    <xf numFmtId="0" fontId="69" fillId="16" borderId="42" xfId="0" applyFont="1" applyFill="1" applyBorder="1"/>
    <xf numFmtId="0" fontId="68" fillId="16" borderId="44" xfId="0" applyFont="1" applyFill="1" applyBorder="1"/>
    <xf numFmtId="0" fontId="68" fillId="16" borderId="46" xfId="0" applyFont="1" applyFill="1" applyBorder="1"/>
    <xf numFmtId="0" fontId="68" fillId="16" borderId="45" xfId="0" applyFont="1" applyFill="1" applyBorder="1"/>
    <xf numFmtId="0" fontId="69" fillId="16" borderId="46" xfId="0" applyFont="1" applyFill="1" applyBorder="1"/>
    <xf numFmtId="0" fontId="21" fillId="14" borderId="0" xfId="0" applyFont="1" applyFill="1" applyAlignment="1">
      <alignment vertical="top" wrapText="1"/>
    </xf>
    <xf numFmtId="1" fontId="34" fillId="0" borderId="35" xfId="1" applyNumberFormat="1" applyFont="1" applyFill="1" applyBorder="1" applyAlignment="1" applyProtection="1">
      <alignment wrapText="1"/>
      <protection hidden="1"/>
    </xf>
    <xf numFmtId="0" fontId="47" fillId="0" borderId="31" xfId="0" applyFont="1" applyBorder="1" applyAlignment="1">
      <alignment wrapText="1"/>
    </xf>
    <xf numFmtId="0" fontId="61" fillId="0" borderId="31" xfId="0" applyFont="1" applyBorder="1" applyAlignment="1" applyProtection="1">
      <alignment horizontal="left" textRotation="90" wrapText="1"/>
      <protection locked="0"/>
    </xf>
    <xf numFmtId="0" fontId="24" fillId="9" borderId="35" xfId="0" applyFont="1" applyFill="1" applyBorder="1" applyAlignment="1" applyProtection="1">
      <alignment horizontal="center"/>
      <protection locked="0"/>
    </xf>
    <xf numFmtId="0" fontId="24" fillId="9" borderId="43" xfId="0" applyFont="1" applyFill="1" applyBorder="1" applyAlignment="1" applyProtection="1">
      <alignment horizontal="center"/>
      <protection locked="0"/>
    </xf>
    <xf numFmtId="1" fontId="19" fillId="0" borderId="14" xfId="0" applyNumberFormat="1" applyFont="1" applyBorder="1" applyAlignment="1" applyProtection="1">
      <alignment wrapText="1"/>
      <protection hidden="1"/>
    </xf>
    <xf numFmtId="1" fontId="19" fillId="0" borderId="4" xfId="0" applyNumberFormat="1" applyFont="1" applyBorder="1" applyAlignment="1" applyProtection="1">
      <alignment wrapText="1"/>
      <protection hidden="1"/>
    </xf>
    <xf numFmtId="1" fontId="19" fillId="0" borderId="19" xfId="0" applyNumberFormat="1" applyFont="1" applyBorder="1" applyAlignment="1" applyProtection="1">
      <alignment wrapText="1"/>
      <protection hidden="1"/>
    </xf>
    <xf numFmtId="1" fontId="19" fillId="0" borderId="74" xfId="0" applyNumberFormat="1" applyFont="1" applyBorder="1" applyAlignment="1" applyProtection="1">
      <alignment wrapText="1"/>
      <protection hidden="1"/>
    </xf>
    <xf numFmtId="1" fontId="19" fillId="0" borderId="49" xfId="0" applyNumberFormat="1" applyFont="1" applyBorder="1" applyAlignment="1" applyProtection="1">
      <alignment wrapText="1"/>
      <protection hidden="1"/>
    </xf>
    <xf numFmtId="0" fontId="70" fillId="0" borderId="49" xfId="0" applyFont="1" applyBorder="1" applyAlignment="1" applyProtection="1">
      <alignment horizontal="center"/>
      <protection locked="0"/>
    </xf>
    <xf numFmtId="0" fontId="58" fillId="0" borderId="31" xfId="0" applyFont="1" applyBorder="1" applyAlignment="1">
      <alignment vertical="center" wrapText="1"/>
    </xf>
    <xf numFmtId="0" fontId="59" fillId="0" borderId="31" xfId="0" applyFont="1" applyBorder="1" applyAlignment="1">
      <alignment vertical="center" wrapText="1"/>
    </xf>
    <xf numFmtId="0" fontId="58" fillId="15" borderId="44" xfId="0" applyFont="1" applyFill="1" applyBorder="1" applyAlignment="1">
      <alignment vertical="center" wrapText="1"/>
    </xf>
    <xf numFmtId="0" fontId="58" fillId="15" borderId="45" xfId="0" applyFont="1" applyFill="1" applyBorder="1" applyAlignment="1">
      <alignment vertical="center" wrapText="1"/>
    </xf>
    <xf numFmtId="0" fontId="58" fillId="15" borderId="46" xfId="0" applyFont="1" applyFill="1" applyBorder="1" applyAlignment="1">
      <alignment vertical="center" wrapText="1"/>
    </xf>
    <xf numFmtId="0" fontId="6" fillId="0" borderId="31" xfId="0" applyFont="1" applyBorder="1" applyAlignment="1">
      <alignment wrapText="1"/>
    </xf>
    <xf numFmtId="0" fontId="15" fillId="0" borderId="0" xfId="0" applyFont="1" applyAlignment="1">
      <alignment vertical="center"/>
    </xf>
    <xf numFmtId="0" fontId="25" fillId="15" borderId="40" xfId="0" applyFont="1" applyFill="1" applyBorder="1"/>
    <xf numFmtId="0" fontId="15" fillId="15" borderId="31" xfId="0" applyFont="1" applyFill="1" applyBorder="1" applyAlignment="1">
      <alignment wrapText="1"/>
    </xf>
    <xf numFmtId="0" fontId="15" fillId="15" borderId="42" xfId="0" applyFont="1" applyFill="1" applyBorder="1" applyAlignment="1">
      <alignment wrapText="1"/>
    </xf>
    <xf numFmtId="0" fontId="73" fillId="18" borderId="0" xfId="0" applyFont="1" applyFill="1" applyAlignment="1">
      <alignment horizontal="center" vertical="center" wrapText="1"/>
    </xf>
    <xf numFmtId="0" fontId="73" fillId="18" borderId="0" xfId="0" applyFont="1" applyFill="1" applyAlignment="1">
      <alignment horizontal="center" wrapText="1"/>
    </xf>
    <xf numFmtId="49" fontId="74" fillId="19" borderId="35" xfId="0" applyNumberFormat="1" applyFont="1" applyFill="1" applyBorder="1" applyAlignment="1">
      <alignment horizontal="center" vertical="center" wrapText="1"/>
    </xf>
    <xf numFmtId="49" fontId="31" fillId="0" borderId="35" xfId="0" applyNumberFormat="1" applyFont="1" applyBorder="1" applyAlignment="1">
      <alignment horizontal="center" vertical="center" wrapText="1"/>
    </xf>
    <xf numFmtId="49" fontId="31" fillId="0" borderId="31" xfId="0" applyNumberFormat="1" applyFont="1" applyBorder="1"/>
    <xf numFmtId="49" fontId="24" fillId="0" borderId="0" xfId="0" applyNumberFormat="1" applyFont="1" applyAlignment="1">
      <alignment horizontal="left" vertical="center"/>
    </xf>
    <xf numFmtId="49" fontId="25" fillId="0" borderId="0" xfId="0" applyNumberFormat="1" applyFont="1" applyAlignment="1">
      <alignment horizontal="left" vertical="center"/>
    </xf>
    <xf numFmtId="49" fontId="16" fillId="0" borderId="0" xfId="0" applyNumberFormat="1" applyFont="1" applyAlignment="1">
      <alignment horizontal="left" vertical="center"/>
    </xf>
    <xf numFmtId="0" fontId="25" fillId="0" borderId="0" xfId="0" applyFont="1" applyAlignment="1">
      <alignment vertical="center"/>
    </xf>
    <xf numFmtId="0" fontId="24" fillId="0" borderId="0" xfId="0" applyFont="1"/>
    <xf numFmtId="49" fontId="25" fillId="0" borderId="0" xfId="0" applyNumberFormat="1" applyFont="1"/>
    <xf numFmtId="0" fontId="64" fillId="18" borderId="0" xfId="0" applyFont="1" applyFill="1"/>
    <xf numFmtId="0" fontId="15" fillId="19" borderId="36" xfId="0" applyFont="1" applyFill="1" applyBorder="1"/>
    <xf numFmtId="0" fontId="15" fillId="19" borderId="48" xfId="0" applyFont="1" applyFill="1" applyBorder="1"/>
    <xf numFmtId="0" fontId="15" fillId="19" borderId="37" xfId="0" applyFont="1" applyFill="1" applyBorder="1"/>
    <xf numFmtId="0" fontId="24" fillId="0" borderId="0" xfId="0" applyFont="1" applyAlignment="1">
      <alignment vertical="center"/>
    </xf>
    <xf numFmtId="0" fontId="25" fillId="0" borderId="0" xfId="0" applyFont="1" applyAlignment="1">
      <alignment horizontal="left" vertical="center"/>
    </xf>
    <xf numFmtId="0" fontId="51" fillId="0" borderId="0" xfId="0" applyFont="1"/>
    <xf numFmtId="0" fontId="0" fillId="9" borderId="0" xfId="0" applyFill="1"/>
    <xf numFmtId="0" fontId="15" fillId="0" borderId="31" xfId="0" applyFont="1" applyBorder="1"/>
    <xf numFmtId="0" fontId="15" fillId="4" borderId="28" xfId="0" applyFont="1" applyFill="1" applyBorder="1"/>
    <xf numFmtId="0" fontId="15" fillId="4" borderId="22" xfId="0" applyFont="1" applyFill="1" applyBorder="1"/>
    <xf numFmtId="0" fontId="16" fillId="0" borderId="78" xfId="0" applyFont="1" applyBorder="1" applyAlignment="1">
      <alignment horizontal="center"/>
    </xf>
    <xf numFmtId="0" fontId="16" fillId="0" borderId="41" xfId="0" applyFont="1" applyBorder="1" applyAlignment="1">
      <alignment horizontal="center"/>
    </xf>
    <xf numFmtId="0" fontId="16" fillId="0" borderId="64" xfId="0" applyFont="1" applyBorder="1" applyAlignment="1">
      <alignment horizontal="center"/>
    </xf>
    <xf numFmtId="0" fontId="16" fillId="4" borderId="78" xfId="0" applyFont="1" applyFill="1" applyBorder="1" applyAlignment="1">
      <alignment horizontal="center" vertical="center"/>
    </xf>
    <xf numFmtId="0" fontId="5" fillId="0" borderId="0" xfId="0" applyFont="1"/>
    <xf numFmtId="49" fontId="15" fillId="0" borderId="0" xfId="0" applyNumberFormat="1" applyFont="1"/>
    <xf numFmtId="49" fontId="15" fillId="0" borderId="0" xfId="0" applyNumberFormat="1" applyFont="1" applyProtection="1">
      <protection locked="0"/>
    </xf>
    <xf numFmtId="49" fontId="16" fillId="0" borderId="41" xfId="0" applyNumberFormat="1" applyFont="1" applyBorder="1" applyAlignment="1" applyProtection="1">
      <alignment horizontal="center" vertical="center"/>
      <protection locked="0"/>
    </xf>
    <xf numFmtId="49" fontId="16" fillId="0" borderId="64" xfId="0" applyNumberFormat="1" applyFont="1" applyBorder="1" applyAlignment="1" applyProtection="1">
      <alignment horizontal="center" vertical="center"/>
      <protection locked="0"/>
    </xf>
    <xf numFmtId="49" fontId="16" fillId="0" borderId="40" xfId="0" applyNumberFormat="1" applyFont="1" applyBorder="1" applyAlignment="1" applyProtection="1">
      <alignment horizontal="center" vertical="center"/>
      <protection locked="0"/>
    </xf>
    <xf numFmtId="49" fontId="19" fillId="5" borderId="35" xfId="0" applyNumberFormat="1" applyFont="1" applyFill="1" applyBorder="1" applyAlignment="1">
      <alignment wrapText="1"/>
    </xf>
    <xf numFmtId="49" fontId="15" fillId="0" borderId="0" xfId="0" applyNumberFormat="1" applyFont="1" applyAlignment="1">
      <alignment horizontal="center"/>
    </xf>
    <xf numFmtId="49" fontId="15" fillId="0" borderId="0" xfId="0" applyNumberFormat="1" applyFont="1" applyAlignment="1" applyProtection="1">
      <alignment horizontal="center"/>
      <protection locked="0"/>
    </xf>
    <xf numFmtId="49" fontId="15" fillId="0" borderId="31" xfId="0" applyNumberFormat="1" applyFont="1" applyBorder="1" applyAlignment="1">
      <alignment horizontal="center"/>
    </xf>
    <xf numFmtId="0" fontId="16" fillId="0" borderId="36" xfId="0" applyFont="1" applyBorder="1" applyAlignment="1" applyProtection="1">
      <alignment horizontal="center"/>
      <protection hidden="1"/>
    </xf>
    <xf numFmtId="49" fontId="16" fillId="0" borderId="35" xfId="0" applyNumberFormat="1" applyFont="1" applyBorder="1" applyAlignment="1" applyProtection="1">
      <alignment wrapText="1"/>
      <protection hidden="1"/>
    </xf>
    <xf numFmtId="49" fontId="21" fillId="4" borderId="45" xfId="0" applyNumberFormat="1" applyFont="1" applyFill="1" applyBorder="1" applyAlignment="1">
      <alignment vertical="center"/>
    </xf>
    <xf numFmtId="49" fontId="15" fillId="9" borderId="45" xfId="0" applyNumberFormat="1" applyFont="1" applyFill="1" applyBorder="1"/>
    <xf numFmtId="49" fontId="15" fillId="9" borderId="45" xfId="0" applyNumberFormat="1" applyFont="1" applyFill="1" applyBorder="1" applyAlignment="1">
      <alignment horizontal="center"/>
    </xf>
    <xf numFmtId="49" fontId="21" fillId="0" borderId="48" xfId="0" applyNumberFormat="1" applyFont="1" applyBorder="1" applyAlignment="1">
      <alignment vertical="center"/>
    </xf>
    <xf numFmtId="49" fontId="21" fillId="0" borderId="48" xfId="0" applyNumberFormat="1" applyFont="1" applyBorder="1" applyAlignment="1">
      <alignment wrapText="1"/>
    </xf>
    <xf numFmtId="49" fontId="24" fillId="0" borderId="35" xfId="0" applyNumberFormat="1" applyFont="1" applyBorder="1" applyAlignment="1">
      <alignment horizontal="center"/>
    </xf>
    <xf numFmtId="49" fontId="21" fillId="0" borderId="35" xfId="0" applyNumberFormat="1" applyFont="1" applyBorder="1" applyAlignment="1">
      <alignment horizontal="center"/>
    </xf>
    <xf numFmtId="49" fontId="16" fillId="0" borderId="0" xfId="0" applyNumberFormat="1" applyFont="1" applyAlignment="1" applyProtection="1">
      <alignment wrapText="1"/>
      <protection hidden="1"/>
    </xf>
    <xf numFmtId="49" fontId="15" fillId="0" borderId="35" xfId="0" applyNumberFormat="1" applyFont="1" applyBorder="1" applyAlignment="1" applyProtection="1">
      <alignment wrapText="1"/>
      <protection hidden="1"/>
    </xf>
    <xf numFmtId="0" fontId="24" fillId="0" borderId="108" xfId="0" applyFont="1" applyBorder="1" applyAlignment="1">
      <alignment horizontal="center" vertical="center"/>
    </xf>
    <xf numFmtId="0" fontId="16" fillId="4" borderId="68" xfId="0" applyFont="1" applyFill="1" applyBorder="1" applyAlignment="1">
      <alignment horizontal="left" vertical="center" wrapText="1"/>
    </xf>
    <xf numFmtId="49" fontId="16" fillId="0" borderId="68" xfId="0" applyNumberFormat="1" applyFont="1" applyBorder="1" applyAlignment="1" applyProtection="1">
      <alignment horizontal="center" vertical="center"/>
      <protection locked="0"/>
    </xf>
    <xf numFmtId="0" fontId="16" fillId="4" borderId="68" xfId="0" applyFont="1" applyFill="1" applyBorder="1" applyAlignment="1">
      <alignment horizontal="center" vertical="center"/>
    </xf>
    <xf numFmtId="0" fontId="16" fillId="0" borderId="76" xfId="0" applyFont="1" applyBorder="1" applyAlignment="1">
      <alignment horizontal="center"/>
    </xf>
    <xf numFmtId="0" fontId="16" fillId="4" borderId="109" xfId="0" applyFont="1" applyFill="1" applyBorder="1" applyAlignment="1">
      <alignment horizontal="center" vertical="center"/>
    </xf>
    <xf numFmtId="49" fontId="16" fillId="0" borderId="77" xfId="0" applyNumberFormat="1" applyFont="1" applyBorder="1" applyAlignment="1" applyProtection="1">
      <alignment horizontal="center" vertical="center"/>
      <protection locked="0"/>
    </xf>
    <xf numFmtId="0" fontId="16" fillId="0" borderId="82" xfId="0" applyFont="1" applyBorder="1" applyAlignment="1">
      <alignment horizontal="center" vertical="center"/>
    </xf>
    <xf numFmtId="0" fontId="16" fillId="4" borderId="83" xfId="0" applyFont="1" applyFill="1" applyBorder="1" applyAlignment="1">
      <alignment horizontal="center" vertical="center"/>
    </xf>
    <xf numFmtId="0" fontId="16" fillId="4" borderId="110" xfId="0" applyFont="1" applyFill="1" applyBorder="1" applyAlignment="1">
      <alignment horizontal="center" vertical="center"/>
    </xf>
    <xf numFmtId="2" fontId="16" fillId="4" borderId="73" xfId="0" applyNumberFormat="1" applyFont="1" applyFill="1" applyBorder="1" applyAlignment="1">
      <alignment horizontal="center" vertical="center"/>
    </xf>
    <xf numFmtId="0" fontId="16" fillId="4" borderId="64" xfId="0" applyFont="1" applyFill="1" applyBorder="1" applyAlignment="1">
      <alignment horizontal="center" vertical="center"/>
    </xf>
    <xf numFmtId="2" fontId="16" fillId="4" borderId="110" xfId="0" applyNumberFormat="1" applyFont="1" applyFill="1" applyBorder="1" applyAlignment="1">
      <alignment horizontal="center" vertical="center"/>
    </xf>
    <xf numFmtId="0" fontId="16" fillId="0" borderId="64" xfId="0" applyFont="1" applyBorder="1" applyAlignment="1">
      <alignment horizontal="center" wrapText="1"/>
    </xf>
    <xf numFmtId="49" fontId="16" fillId="0" borderId="64" xfId="0" applyNumberFormat="1" applyFont="1" applyBorder="1" applyAlignment="1" applyProtection="1">
      <alignment horizontal="center" vertical="center" wrapText="1"/>
      <protection locked="0"/>
    </xf>
    <xf numFmtId="0" fontId="16" fillId="4" borderId="73" xfId="0" applyFont="1" applyFill="1" applyBorder="1" applyAlignment="1">
      <alignment horizontal="center" vertical="center" wrapText="1"/>
    </xf>
    <xf numFmtId="0" fontId="16" fillId="0" borderId="78" xfId="0" applyFont="1" applyBorder="1" applyAlignment="1">
      <alignment horizontal="center" wrapText="1"/>
    </xf>
    <xf numFmtId="49" fontId="16" fillId="0" borderId="84" xfId="0" applyNumberFormat="1" applyFont="1" applyBorder="1" applyAlignment="1" applyProtection="1">
      <alignment horizontal="center" vertical="center"/>
      <protection locked="0"/>
    </xf>
    <xf numFmtId="49" fontId="16" fillId="0" borderId="64" xfId="0" applyNumberFormat="1" applyFont="1" applyBorder="1" applyAlignment="1">
      <alignment horizontal="center" vertical="center"/>
    </xf>
    <xf numFmtId="2" fontId="16" fillId="4" borderId="68" xfId="0" applyNumberFormat="1" applyFont="1" applyFill="1" applyBorder="1" applyAlignment="1">
      <alignment horizontal="center" vertical="center"/>
    </xf>
    <xf numFmtId="0" fontId="24" fillId="0" borderId="96" xfId="0" applyFont="1" applyBorder="1" applyAlignment="1">
      <alignment horizontal="center" vertical="center"/>
    </xf>
    <xf numFmtId="0" fontId="16" fillId="0" borderId="68" xfId="0" applyFont="1" applyBorder="1" applyAlignment="1" applyProtection="1">
      <alignment horizontal="center" vertical="center"/>
      <protection locked="0"/>
    </xf>
    <xf numFmtId="2" fontId="16" fillId="4" borderId="73" xfId="0" applyNumberFormat="1" applyFont="1" applyFill="1" applyBorder="1" applyAlignment="1">
      <alignment horizontal="center" vertical="center" wrapText="1"/>
    </xf>
    <xf numFmtId="0" fontId="76" fillId="0" borderId="0" xfId="0" applyFont="1" applyAlignment="1">
      <alignment horizontal="left" vertical="center" indent="2"/>
    </xf>
    <xf numFmtId="0" fontId="5" fillId="0" borderId="0" xfId="0" applyFont="1" applyAlignment="1">
      <alignment wrapText="1"/>
    </xf>
    <xf numFmtId="0" fontId="0" fillId="0" borderId="0" xfId="0" applyAlignment="1">
      <alignment wrapText="1"/>
    </xf>
    <xf numFmtId="0" fontId="15" fillId="0" borderId="0" xfId="0" applyFont="1" applyAlignment="1">
      <alignment vertical="top" wrapText="1"/>
    </xf>
    <xf numFmtId="0" fontId="15" fillId="0" borderId="45" xfId="0" applyFont="1" applyBorder="1" applyAlignment="1">
      <alignment horizontal="center"/>
    </xf>
    <xf numFmtId="0" fontId="76" fillId="0" borderId="0" xfId="0" applyFont="1"/>
    <xf numFmtId="0" fontId="21" fillId="0" borderId="0" xfId="0" applyFont="1" applyAlignment="1">
      <alignment vertical="top"/>
    </xf>
    <xf numFmtId="0" fontId="5" fillId="0" borderId="0" xfId="0" applyFont="1" applyAlignment="1">
      <alignment vertical="top"/>
    </xf>
    <xf numFmtId="0" fontId="77" fillId="0" borderId="0" xfId="0" applyFont="1" applyAlignment="1">
      <alignment horizontal="left" vertical="center" indent="2"/>
    </xf>
    <xf numFmtId="0" fontId="16" fillId="0" borderId="0" xfId="0" applyFont="1" applyAlignment="1">
      <alignment wrapText="1"/>
    </xf>
    <xf numFmtId="0" fontId="78" fillId="0" borderId="0" xfId="0" applyFont="1" applyAlignment="1">
      <alignment horizontal="left" vertical="center" indent="7"/>
    </xf>
    <xf numFmtId="0" fontId="12" fillId="0" borderId="0" xfId="0" applyFont="1" applyAlignment="1">
      <alignment horizontal="left" vertical="center" indent="12"/>
    </xf>
    <xf numFmtId="0" fontId="12" fillId="0" borderId="0" xfId="0" applyFont="1" applyAlignment="1">
      <alignment horizontal="left" vertical="center" wrapText="1"/>
    </xf>
    <xf numFmtId="0" fontId="78" fillId="0" borderId="0" xfId="0" applyFont="1" applyAlignment="1">
      <alignment horizontal="left" vertical="center" wrapText="1"/>
    </xf>
    <xf numFmtId="0" fontId="68" fillId="16" borderId="75" xfId="0" applyFont="1" applyFill="1" applyBorder="1"/>
    <xf numFmtId="0" fontId="68" fillId="16" borderId="63" xfId="0" applyFont="1" applyFill="1" applyBorder="1"/>
    <xf numFmtId="0" fontId="68" fillId="16" borderId="61" xfId="0" applyFont="1" applyFill="1" applyBorder="1"/>
    <xf numFmtId="0" fontId="68" fillId="0" borderId="31" xfId="0" applyFont="1" applyBorder="1"/>
    <xf numFmtId="0" fontId="76" fillId="0" borderId="0" xfId="0" applyFont="1" applyAlignment="1" applyProtection="1">
      <alignment horizontal="left" vertical="center" indent="2"/>
      <protection locked="0"/>
    </xf>
    <xf numFmtId="0" fontId="5" fillId="0" borderId="0" xfId="0" applyFont="1" applyProtection="1">
      <protection locked="0"/>
    </xf>
    <xf numFmtId="0" fontId="79" fillId="0" borderId="45" xfId="0" applyFont="1" applyBorder="1"/>
    <xf numFmtId="0" fontId="79" fillId="0" borderId="1" xfId="0" applyFont="1" applyBorder="1"/>
    <xf numFmtId="0" fontId="80" fillId="0" borderId="0" xfId="0" applyFont="1"/>
    <xf numFmtId="0" fontId="79" fillId="0" borderId="0" xfId="0" applyFont="1"/>
    <xf numFmtId="0" fontId="81" fillId="0" borderId="0" xfId="0" applyFont="1"/>
    <xf numFmtId="0" fontId="79" fillId="0" borderId="45" xfId="0" applyFont="1" applyBorder="1" applyProtection="1">
      <protection locked="0"/>
    </xf>
    <xf numFmtId="0" fontId="81" fillId="0" borderId="45" xfId="0" applyFont="1" applyBorder="1" applyProtection="1">
      <protection locked="0"/>
    </xf>
    <xf numFmtId="0" fontId="81" fillId="0" borderId="45" xfId="0" applyFont="1" applyBorder="1" applyAlignment="1" applyProtection="1">
      <alignment horizontal="center"/>
      <protection locked="0"/>
    </xf>
    <xf numFmtId="0" fontId="81" fillId="0" borderId="45" xfId="0" applyFont="1" applyBorder="1" applyAlignment="1" applyProtection="1">
      <alignment vertical="top"/>
      <protection locked="0"/>
    </xf>
    <xf numFmtId="0" fontId="81" fillId="0" borderId="0" xfId="0" applyFont="1" applyProtection="1">
      <protection locked="0"/>
    </xf>
    <xf numFmtId="49" fontId="79" fillId="0" borderId="45" xfId="0" applyNumberFormat="1" applyFont="1" applyBorder="1" applyProtection="1">
      <protection locked="0"/>
    </xf>
    <xf numFmtId="49" fontId="81" fillId="0" borderId="45" xfId="0" applyNumberFormat="1" applyFont="1" applyBorder="1" applyProtection="1">
      <protection locked="0"/>
    </xf>
    <xf numFmtId="49" fontId="81" fillId="0" borderId="45" xfId="0" applyNumberFormat="1" applyFont="1" applyBorder="1" applyAlignment="1" applyProtection="1">
      <alignment horizontal="center"/>
      <protection locked="0"/>
    </xf>
    <xf numFmtId="0" fontId="24" fillId="0" borderId="35" xfId="0" applyFont="1" applyBorder="1" applyAlignment="1">
      <alignment horizontal="center"/>
    </xf>
    <xf numFmtId="0" fontId="24" fillId="0" borderId="36" xfId="0" applyFont="1" applyBorder="1" applyAlignment="1">
      <alignment horizontal="center"/>
    </xf>
    <xf numFmtId="0" fontId="21" fillId="0" borderId="35" xfId="0" applyFont="1" applyBorder="1" applyAlignment="1">
      <alignment horizontal="center"/>
    </xf>
    <xf numFmtId="2" fontId="21" fillId="0" borderId="35" xfId="0" applyNumberFormat="1" applyFont="1" applyBorder="1" applyAlignment="1">
      <alignment horizontal="center"/>
    </xf>
    <xf numFmtId="2" fontId="24" fillId="0" borderId="35" xfId="0" applyNumberFormat="1" applyFont="1" applyBorder="1" applyAlignment="1">
      <alignment horizontal="center"/>
    </xf>
    <xf numFmtId="0" fontId="21" fillId="0" borderId="90" xfId="0" applyFont="1" applyBorder="1" applyAlignment="1">
      <alignment horizontal="center" vertical="top"/>
    </xf>
    <xf numFmtId="0" fontId="21" fillId="0" borderId="0" xfId="0" applyFont="1" applyAlignment="1" applyProtection="1">
      <alignment wrapText="1"/>
      <protection locked="0"/>
    </xf>
    <xf numFmtId="0" fontId="0" fillId="0" borderId="0" xfId="0" applyAlignment="1">
      <alignment horizontal="left"/>
    </xf>
    <xf numFmtId="0" fontId="5" fillId="0" borderId="0" xfId="0" applyFont="1" applyAlignment="1">
      <alignment horizontal="left"/>
    </xf>
    <xf numFmtId="0" fontId="45" fillId="0" borderId="0" xfId="0" applyFont="1" applyAlignment="1">
      <alignment horizontal="left"/>
    </xf>
    <xf numFmtId="0" fontId="45" fillId="0" borderId="0" xfId="0" applyFont="1"/>
    <xf numFmtId="0" fontId="5" fillId="20" borderId="0" xfId="0" applyFont="1" applyFill="1"/>
    <xf numFmtId="0" fontId="5" fillId="21" borderId="0" xfId="0" applyFont="1" applyFill="1"/>
    <xf numFmtId="0" fontId="5" fillId="0" borderId="0" xfId="0" applyFont="1" applyAlignment="1">
      <alignment horizontal="right"/>
    </xf>
    <xf numFmtId="0" fontId="22" fillId="9" borderId="27" xfId="0" applyFont="1" applyFill="1" applyBorder="1" applyAlignment="1">
      <alignment vertical="top"/>
    </xf>
    <xf numFmtId="0" fontId="21" fillId="19" borderId="111" xfId="0" applyFont="1" applyFill="1" applyBorder="1" applyAlignment="1" applyProtection="1">
      <alignment horizontal="center" wrapText="1"/>
      <protection locked="0"/>
    </xf>
    <xf numFmtId="0" fontId="15" fillId="9" borderId="44" xfId="0" applyFont="1" applyFill="1" applyBorder="1" applyAlignment="1">
      <alignment vertical="top" wrapText="1"/>
    </xf>
    <xf numFmtId="0" fontId="15" fillId="9" borderId="40" xfId="0" applyFont="1" applyFill="1" applyBorder="1" applyAlignment="1">
      <alignment vertical="top"/>
    </xf>
    <xf numFmtId="0" fontId="22" fillId="9" borderId="45" xfId="0" applyFont="1" applyFill="1" applyBorder="1" applyAlignment="1">
      <alignment vertical="top" wrapText="1"/>
    </xf>
    <xf numFmtId="0" fontId="15" fillId="0" borderId="31" xfId="0" applyFont="1" applyBorder="1" applyAlignment="1" applyProtection="1">
      <alignment horizontal="center" wrapText="1"/>
      <protection locked="0"/>
    </xf>
    <xf numFmtId="0" fontId="51" fillId="0" borderId="40" xfId="0" applyFont="1" applyBorder="1"/>
    <xf numFmtId="0" fontId="51" fillId="0" borderId="31" xfId="0" applyFont="1" applyBorder="1"/>
    <xf numFmtId="0" fontId="0" fillId="14" borderId="0" xfId="0" applyFill="1" applyAlignment="1">
      <alignment wrapText="1"/>
    </xf>
    <xf numFmtId="0" fontId="4" fillId="20" borderId="0" xfId="0" applyFont="1" applyFill="1"/>
    <xf numFmtId="0" fontId="4" fillId="21" borderId="0" xfId="0" applyFont="1" applyFill="1" applyProtection="1">
      <protection locked="0"/>
    </xf>
    <xf numFmtId="0" fontId="4" fillId="0" borderId="0" xfId="0" applyFont="1"/>
    <xf numFmtId="49" fontId="21" fillId="0" borderId="36" xfId="0" applyNumberFormat="1" applyFont="1" applyBorder="1" applyAlignment="1">
      <alignment horizontal="center" wrapText="1"/>
    </xf>
    <xf numFmtId="0" fontId="15" fillId="14" borderId="31" xfId="0" applyFont="1" applyFill="1" applyBorder="1" applyAlignment="1">
      <alignment horizontal="left" wrapText="1"/>
    </xf>
    <xf numFmtId="0" fontId="6" fillId="15" borderId="37" xfId="0" applyFont="1" applyFill="1" applyBorder="1" applyAlignment="1">
      <alignment horizontal="center"/>
    </xf>
    <xf numFmtId="0" fontId="68" fillId="16" borderId="44" xfId="0" applyFont="1" applyFill="1" applyBorder="1" applyAlignment="1">
      <alignment vertical="center"/>
    </xf>
    <xf numFmtId="0" fontId="68" fillId="0" borderId="61" xfId="0" applyFont="1" applyBorder="1"/>
    <xf numFmtId="0" fontId="0" fillId="0" borderId="31" xfId="0" applyBorder="1" applyAlignment="1">
      <alignment horizontal="center"/>
    </xf>
    <xf numFmtId="0" fontId="21" fillId="14" borderId="31" xfId="0" applyFont="1" applyFill="1" applyBorder="1" applyAlignment="1">
      <alignment horizontal="left" wrapText="1"/>
    </xf>
    <xf numFmtId="0" fontId="15" fillId="0" borderId="31" xfId="0" applyFont="1" applyBorder="1" applyAlignment="1">
      <alignment horizontal="left" vertical="center" wrapText="1"/>
    </xf>
    <xf numFmtId="0" fontId="15" fillId="11" borderId="35" xfId="0" applyFont="1" applyFill="1" applyBorder="1" applyAlignment="1">
      <alignment horizontal="left" vertical="center" wrapText="1"/>
    </xf>
    <xf numFmtId="0" fontId="15" fillId="0" borderId="31" xfId="0" applyFont="1" applyBorder="1" applyAlignment="1">
      <alignment horizontal="left" vertical="center"/>
    </xf>
    <xf numFmtId="0" fontId="21" fillId="14" borderId="31" xfId="0" applyFont="1" applyFill="1" applyBorder="1" applyAlignment="1">
      <alignment horizontal="left"/>
    </xf>
    <xf numFmtId="0" fontId="21" fillId="0" borderId="31" xfId="0" quotePrefix="1" applyFont="1" applyBorder="1" applyAlignment="1">
      <alignment horizontal="left" vertical="top" wrapText="1"/>
    </xf>
    <xf numFmtId="0" fontId="0" fillId="0" borderId="31" xfId="0" applyBorder="1" applyAlignment="1">
      <alignment wrapText="1"/>
    </xf>
    <xf numFmtId="0" fontId="16" fillId="0" borderId="48" xfId="0" applyFont="1" applyBorder="1" applyAlignment="1" applyProtection="1">
      <alignment horizontal="center"/>
      <protection hidden="1"/>
    </xf>
    <xf numFmtId="0" fontId="34" fillId="0" borderId="35" xfId="1" applyFont="1" applyFill="1" applyBorder="1" applyAlignment="1" applyProtection="1">
      <alignment wrapText="1"/>
      <protection hidden="1"/>
    </xf>
    <xf numFmtId="0" fontId="19" fillId="0" borderId="19" xfId="0" applyFont="1" applyBorder="1" applyAlignment="1" applyProtection="1">
      <alignment wrapText="1"/>
      <protection hidden="1"/>
    </xf>
    <xf numFmtId="3" fontId="16" fillId="0" borderId="68" xfId="0" applyNumberFormat="1" applyFont="1" applyBorder="1" applyAlignment="1" applyProtection="1">
      <alignment horizontal="center"/>
      <protection locked="0"/>
    </xf>
    <xf numFmtId="0" fontId="3" fillId="0" borderId="0" xfId="0" applyFont="1" applyAlignment="1">
      <alignment horizontal="left"/>
    </xf>
    <xf numFmtId="0" fontId="54" fillId="11" borderId="35" xfId="0" applyFont="1" applyFill="1" applyBorder="1" applyAlignment="1" applyProtection="1">
      <alignment horizontal="center"/>
      <protection locked="0"/>
    </xf>
    <xf numFmtId="0" fontId="2" fillId="0" borderId="0" xfId="0" applyFont="1" applyAlignment="1">
      <alignment horizontal="left"/>
    </xf>
    <xf numFmtId="9" fontId="54" fillId="11" borderId="35" xfId="0" applyNumberFormat="1" applyFont="1" applyFill="1" applyBorder="1" applyAlignment="1" applyProtection="1">
      <alignment horizontal="center"/>
      <protection locked="0"/>
    </xf>
    <xf numFmtId="0" fontId="42" fillId="11" borderId="35" xfId="0" applyFont="1" applyFill="1" applyBorder="1" applyAlignment="1" applyProtection="1">
      <alignment horizontal="center"/>
      <protection locked="0"/>
    </xf>
    <xf numFmtId="0" fontId="1" fillId="0" borderId="0" xfId="0" applyFont="1"/>
    <xf numFmtId="9" fontId="16" fillId="0" borderId="50" xfId="0" applyNumberFormat="1" applyFont="1" applyBorder="1" applyAlignment="1" applyProtection="1">
      <alignment horizontal="center"/>
      <protection locked="0"/>
    </xf>
    <xf numFmtId="49" fontId="22" fillId="16" borderId="24" xfId="0" applyNumberFormat="1" applyFont="1" applyFill="1" applyBorder="1" applyAlignment="1" applyProtection="1">
      <alignment horizontal="left" vertical="top" wrapText="1"/>
      <protection locked="0"/>
    </xf>
    <xf numFmtId="49" fontId="22" fillId="16" borderId="31" xfId="0" applyNumberFormat="1" applyFont="1" applyFill="1" applyBorder="1" applyAlignment="1" applyProtection="1">
      <alignment horizontal="left" vertical="top" wrapText="1"/>
      <protection locked="0"/>
    </xf>
    <xf numFmtId="49" fontId="22" fillId="16" borderId="42" xfId="0" applyNumberFormat="1" applyFont="1" applyFill="1" applyBorder="1" applyAlignment="1" applyProtection="1">
      <alignment horizontal="left" vertical="top" wrapText="1"/>
      <protection locked="0"/>
    </xf>
    <xf numFmtId="9" fontId="16" fillId="0" borderId="76" xfId="0" applyNumberFormat="1" applyFont="1" applyBorder="1" applyAlignment="1" applyProtection="1">
      <alignment horizontal="center"/>
      <protection hidden="1"/>
    </xf>
    <xf numFmtId="9" fontId="16" fillId="0" borderId="64" xfId="0" applyNumberFormat="1" applyFont="1" applyBorder="1" applyAlignment="1" applyProtection="1">
      <alignment horizontal="center"/>
      <protection hidden="1"/>
    </xf>
    <xf numFmtId="0" fontId="15" fillId="23" borderId="35" xfId="0" applyFont="1" applyFill="1" applyBorder="1" applyAlignment="1" applyProtection="1">
      <alignment horizontal="left" vertical="top" wrapText="1"/>
      <protection locked="0"/>
    </xf>
    <xf numFmtId="0" fontId="15" fillId="23" borderId="43" xfId="0" applyFont="1" applyFill="1" applyBorder="1" applyAlignment="1" applyProtection="1">
      <alignment horizontal="left" vertical="top" wrapText="1"/>
      <protection locked="0"/>
    </xf>
    <xf numFmtId="0" fontId="15" fillId="23" borderId="49" xfId="0" applyFont="1" applyFill="1" applyBorder="1" applyAlignment="1" applyProtection="1">
      <alignment horizontal="left" vertical="top" wrapText="1"/>
      <protection locked="0"/>
    </xf>
    <xf numFmtId="0" fontId="15" fillId="23" borderId="41" xfId="0" applyFont="1" applyFill="1" applyBorder="1" applyAlignment="1" applyProtection="1">
      <alignment horizontal="left" vertical="top" wrapText="1"/>
      <protection locked="0"/>
    </xf>
    <xf numFmtId="49" fontId="22" fillId="16" borderId="51" xfId="0" applyNumberFormat="1" applyFont="1" applyFill="1" applyBorder="1" applyAlignment="1" applyProtection="1">
      <alignment horizontal="left" vertical="top" wrapText="1"/>
      <protection locked="0"/>
    </xf>
    <xf numFmtId="0" fontId="31" fillId="4" borderId="75" xfId="0" applyFont="1" applyFill="1" applyBorder="1" applyAlignment="1">
      <alignment vertical="top" wrapText="1"/>
    </xf>
    <xf numFmtId="0" fontId="31" fillId="4" borderId="40" xfId="0" applyFont="1" applyFill="1" applyBorder="1" applyAlignment="1">
      <alignment vertical="top" wrapText="1"/>
    </xf>
    <xf numFmtId="0" fontId="31" fillId="4" borderId="44" xfId="0" applyFont="1" applyFill="1" applyBorder="1" applyAlignment="1">
      <alignment vertical="top" wrapText="1"/>
    </xf>
    <xf numFmtId="0" fontId="22" fillId="9" borderId="80" xfId="0" applyFont="1" applyFill="1" applyBorder="1" applyAlignment="1">
      <alignment vertical="top" wrapText="1"/>
    </xf>
    <xf numFmtId="0" fontId="22" fillId="9" borderId="24" xfId="0" applyFont="1" applyFill="1" applyBorder="1" applyAlignment="1">
      <alignment vertical="top" wrapText="1"/>
    </xf>
    <xf numFmtId="0" fontId="15" fillId="9" borderId="63" xfId="0" applyFont="1" applyFill="1" applyBorder="1" applyAlignment="1">
      <alignment vertical="top" wrapText="1"/>
    </xf>
    <xf numFmtId="0" fontId="15" fillId="9" borderId="31" xfId="0" applyFont="1" applyFill="1" applyBorder="1" applyAlignment="1">
      <alignment vertical="top" wrapText="1"/>
    </xf>
    <xf numFmtId="0" fontId="15" fillId="9" borderId="24" xfId="0" applyFont="1" applyFill="1" applyBorder="1" applyAlignment="1">
      <alignment vertical="top" wrapText="1"/>
    </xf>
    <xf numFmtId="0" fontId="15" fillId="9" borderId="27" xfId="0" applyFont="1" applyFill="1" applyBorder="1" applyAlignment="1">
      <alignment vertical="top" wrapText="1"/>
    </xf>
    <xf numFmtId="0" fontId="22" fillId="0" borderId="45" xfId="0" applyFont="1" applyBorder="1" applyProtection="1">
      <protection locked="0"/>
    </xf>
    <xf numFmtId="0" fontId="22" fillId="0" borderId="46" xfId="0" applyFont="1" applyBorder="1" applyProtection="1">
      <protection locked="0"/>
    </xf>
    <xf numFmtId="0" fontId="15" fillId="4" borderId="65" xfId="0" applyFont="1" applyFill="1" applyBorder="1" applyAlignment="1">
      <alignment wrapText="1"/>
    </xf>
    <xf numFmtId="0" fontId="22" fillId="0" borderId="66" xfId="0" applyFont="1" applyBorder="1"/>
    <xf numFmtId="0" fontId="22" fillId="0" borderId="39" xfId="0" applyFont="1" applyBorder="1"/>
    <xf numFmtId="0" fontId="15" fillId="4" borderId="80" xfId="0" applyFont="1" applyFill="1" applyBorder="1" applyAlignment="1">
      <alignment wrapText="1"/>
    </xf>
    <xf numFmtId="0" fontId="22" fillId="0" borderId="63" xfId="0" applyFont="1" applyBorder="1"/>
    <xf numFmtId="0" fontId="22" fillId="0" borderId="55" xfId="0" applyFont="1" applyBorder="1"/>
    <xf numFmtId="0" fontId="26" fillId="0" borderId="29" xfId="0" applyFont="1" applyBorder="1" applyAlignment="1">
      <alignment horizontal="left" wrapText="1"/>
    </xf>
    <xf numFmtId="0" fontId="26" fillId="0" borderId="26" xfId="0" applyFont="1" applyBorder="1" applyAlignment="1">
      <alignment horizontal="left" wrapText="1"/>
    </xf>
    <xf numFmtId="0" fontId="26" fillId="0" borderId="70" xfId="0" applyFont="1" applyBorder="1" applyAlignment="1">
      <alignment horizontal="left" wrapText="1"/>
    </xf>
    <xf numFmtId="49" fontId="22" fillId="16" borderId="25" xfId="0" applyNumberFormat="1" applyFont="1" applyFill="1" applyBorder="1" applyAlignment="1" applyProtection="1">
      <alignment horizontal="left" vertical="top" wrapText="1"/>
      <protection locked="0"/>
    </xf>
    <xf numFmtId="49" fontId="22" fillId="16" borderId="27" xfId="0" applyNumberFormat="1" applyFont="1" applyFill="1" applyBorder="1" applyAlignment="1" applyProtection="1">
      <alignment horizontal="left" vertical="top" wrapText="1"/>
      <protection locked="0"/>
    </xf>
    <xf numFmtId="49" fontId="22" fillId="16" borderId="20" xfId="0" applyNumberFormat="1" applyFont="1" applyFill="1" applyBorder="1" applyAlignment="1" applyProtection="1">
      <alignment horizontal="left" vertical="top" wrapText="1"/>
      <protection locked="0"/>
    </xf>
    <xf numFmtId="49" fontId="22" fillId="22" borderId="51" xfId="0" applyNumberFormat="1" applyFont="1" applyFill="1" applyBorder="1" applyAlignment="1" applyProtection="1">
      <alignment horizontal="left" vertical="top" wrapText="1"/>
      <protection locked="0"/>
    </xf>
    <xf numFmtId="0" fontId="15" fillId="4" borderId="31" xfId="0" applyFont="1" applyFill="1" applyBorder="1" applyAlignment="1">
      <alignment vertical="top" wrapText="1"/>
    </xf>
    <xf numFmtId="0" fontId="15" fillId="4" borderId="27" xfId="0" applyFont="1" applyFill="1" applyBorder="1" applyAlignment="1">
      <alignment vertical="top" wrapText="1"/>
    </xf>
    <xf numFmtId="0" fontId="15" fillId="4" borderId="26" xfId="0" applyFont="1" applyFill="1" applyBorder="1" applyAlignment="1">
      <alignment horizontal="left" vertical="top" wrapText="1"/>
    </xf>
    <xf numFmtId="0" fontId="15" fillId="4" borderId="31" xfId="0" applyFont="1" applyFill="1" applyBorder="1" applyAlignment="1">
      <alignment horizontal="left" vertical="top" wrapText="1"/>
    </xf>
    <xf numFmtId="0" fontId="15" fillId="4" borderId="27" xfId="0" applyFont="1" applyFill="1" applyBorder="1" applyAlignment="1">
      <alignment horizontal="left" vertical="top" wrapText="1"/>
    </xf>
    <xf numFmtId="9" fontId="16" fillId="0" borderId="18" xfId="0" applyNumberFormat="1" applyFont="1" applyBorder="1" applyAlignment="1" applyProtection="1">
      <alignment horizontal="center"/>
      <protection hidden="1"/>
    </xf>
    <xf numFmtId="9" fontId="16" fillId="0" borderId="32" xfId="0" applyNumberFormat="1" applyFont="1" applyBorder="1" applyAlignment="1" applyProtection="1">
      <alignment horizontal="center"/>
      <protection hidden="1"/>
    </xf>
    <xf numFmtId="1" fontId="24" fillId="0" borderId="59" xfId="0" applyNumberFormat="1" applyFont="1" applyBorder="1" applyAlignment="1" applyProtection="1">
      <alignment horizontal="center"/>
      <protection hidden="1"/>
    </xf>
    <xf numFmtId="1" fontId="24" fillId="0" borderId="51" xfId="0" applyNumberFormat="1" applyFont="1" applyBorder="1" applyAlignment="1" applyProtection="1">
      <alignment horizontal="center"/>
      <protection hidden="1"/>
    </xf>
    <xf numFmtId="0" fontId="15" fillId="4" borderId="29" xfId="0" applyFont="1" applyFill="1" applyBorder="1" applyAlignment="1">
      <alignment horizontal="left" vertical="top" wrapText="1"/>
    </xf>
    <xf numFmtId="0" fontId="15" fillId="4" borderId="24" xfId="0" applyFont="1" applyFill="1" applyBorder="1" applyAlignment="1">
      <alignment horizontal="left" vertical="top" wrapText="1"/>
    </xf>
    <xf numFmtId="0" fontId="15" fillId="4" borderId="25" xfId="0" applyFont="1" applyFill="1" applyBorder="1" applyAlignment="1">
      <alignment horizontal="left" vertical="top" wrapText="1"/>
    </xf>
    <xf numFmtId="0" fontId="36" fillId="4" borderId="35" xfId="0" applyFont="1" applyFill="1" applyBorder="1" applyAlignment="1">
      <alignment horizontal="center"/>
    </xf>
    <xf numFmtId="0" fontId="39" fillId="0" borderId="35" xfId="0" applyFont="1" applyBorder="1" applyAlignment="1">
      <alignment horizontal="center"/>
    </xf>
    <xf numFmtId="0" fontId="15" fillId="4" borderId="65" xfId="0" applyFont="1" applyFill="1" applyBorder="1" applyAlignment="1">
      <alignment vertical="top" wrapText="1"/>
    </xf>
    <xf numFmtId="0" fontId="22" fillId="4" borderId="5" xfId="0" applyFont="1" applyFill="1" applyBorder="1" applyAlignment="1">
      <alignment vertical="top" wrapText="1"/>
    </xf>
    <xf numFmtId="0" fontId="22" fillId="0" borderId="2" xfId="0" applyFont="1" applyBorder="1"/>
    <xf numFmtId="0" fontId="22" fillId="0" borderId="6" xfId="0" applyFont="1" applyBorder="1"/>
    <xf numFmtId="0" fontId="15" fillId="4" borderId="5" xfId="0" applyFont="1" applyFill="1" applyBorder="1" applyAlignment="1">
      <alignment wrapText="1"/>
    </xf>
    <xf numFmtId="0" fontId="36" fillId="4" borderId="65" xfId="0" applyFont="1" applyFill="1" applyBorder="1" applyAlignment="1">
      <alignment horizontal="center"/>
    </xf>
    <xf numFmtId="0" fontId="39" fillId="0" borderId="39" xfId="0" applyFont="1" applyBorder="1" applyAlignment="1">
      <alignment horizontal="center"/>
    </xf>
    <xf numFmtId="49" fontId="22" fillId="16" borderId="30" xfId="0" applyNumberFormat="1" applyFont="1" applyFill="1" applyBorder="1" applyAlignment="1" applyProtection="1">
      <alignment horizontal="left" vertical="top" wrapText="1"/>
      <protection locked="0"/>
    </xf>
    <xf numFmtId="0" fontId="26" fillId="0" borderId="80" xfId="0" applyFont="1" applyBorder="1" applyAlignment="1" applyProtection="1">
      <alignment horizontal="left" wrapText="1"/>
      <protection locked="0"/>
    </xf>
    <xf numFmtId="0" fontId="26" fillId="0" borderId="63" xfId="0" applyFont="1" applyBorder="1" applyAlignment="1" applyProtection="1">
      <alignment horizontal="left" wrapText="1"/>
      <protection locked="0"/>
    </xf>
    <xf numFmtId="0" fontId="26" fillId="0" borderId="55" xfId="0" applyFont="1" applyBorder="1" applyAlignment="1" applyProtection="1">
      <alignment horizontal="left" wrapText="1"/>
      <protection locked="0"/>
    </xf>
    <xf numFmtId="0" fontId="15" fillId="4" borderId="40" xfId="0" applyFont="1" applyFill="1" applyBorder="1" applyAlignment="1">
      <alignment wrapText="1"/>
    </xf>
    <xf numFmtId="0" fontId="15" fillId="4" borderId="31" xfId="0" applyFont="1" applyFill="1" applyBorder="1" applyAlignment="1">
      <alignment wrapText="1"/>
    </xf>
    <xf numFmtId="0" fontId="15" fillId="4" borderId="42" xfId="0" applyFont="1" applyFill="1" applyBorder="1" applyAlignment="1">
      <alignment wrapText="1"/>
    </xf>
    <xf numFmtId="0" fontId="36" fillId="4" borderId="36" xfId="0" applyFont="1" applyFill="1" applyBorder="1" applyAlignment="1">
      <alignment horizontal="center"/>
    </xf>
    <xf numFmtId="0" fontId="22" fillId="0" borderId="37" xfId="0" applyFont="1" applyBorder="1" applyAlignment="1">
      <alignment horizontal="center"/>
    </xf>
    <xf numFmtId="0" fontId="26" fillId="0" borderId="18" xfId="0" applyFont="1" applyBorder="1" applyAlignment="1">
      <alignment horizontal="left" wrapText="1"/>
    </xf>
    <xf numFmtId="0" fontId="26" fillId="0" borderId="29" xfId="0" applyFont="1" applyBorder="1" applyAlignment="1">
      <alignment wrapText="1"/>
    </xf>
    <xf numFmtId="0" fontId="26" fillId="0" borderId="26" xfId="0" applyFont="1" applyBorder="1" applyAlignment="1">
      <alignment wrapText="1"/>
    </xf>
    <xf numFmtId="0" fontId="26" fillId="0" borderId="18" xfId="0" applyFont="1" applyBorder="1" applyAlignment="1">
      <alignment wrapText="1"/>
    </xf>
    <xf numFmtId="0" fontId="15" fillId="4" borderId="21" xfId="0" applyFont="1" applyFill="1" applyBorder="1" applyAlignment="1">
      <alignment wrapText="1"/>
    </xf>
    <xf numFmtId="0" fontId="15" fillId="4" borderId="33" xfId="0" applyFont="1" applyFill="1" applyBorder="1" applyAlignment="1">
      <alignment wrapText="1"/>
    </xf>
    <xf numFmtId="0" fontId="15" fillId="4" borderId="22" xfId="0" applyFont="1" applyFill="1" applyBorder="1" applyAlignment="1">
      <alignment wrapText="1"/>
    </xf>
    <xf numFmtId="0" fontId="15" fillId="4" borderId="65" xfId="0" applyFont="1" applyFill="1" applyBorder="1" applyAlignment="1">
      <alignment horizontal="left" wrapText="1"/>
    </xf>
    <xf numFmtId="0" fontId="22" fillId="0" borderId="66" xfId="0" applyFont="1" applyBorder="1" applyAlignment="1">
      <alignment horizontal="left"/>
    </xf>
    <xf numFmtId="0" fontId="22" fillId="0" borderId="39" xfId="0" applyFont="1" applyBorder="1" applyAlignment="1">
      <alignment horizontal="left"/>
    </xf>
    <xf numFmtId="49" fontId="16" fillId="0" borderId="64" xfId="0" applyNumberFormat="1" applyFont="1" applyBorder="1" applyAlignment="1" applyProtection="1">
      <alignment horizontal="center" vertical="center"/>
      <protection locked="0"/>
    </xf>
    <xf numFmtId="9" fontId="16" fillId="0" borderId="55" xfId="0" applyNumberFormat="1" applyFont="1" applyBorder="1" applyAlignment="1" applyProtection="1">
      <alignment horizontal="center"/>
      <protection hidden="1"/>
    </xf>
    <xf numFmtId="1" fontId="24" fillId="0" borderId="30" xfId="0" applyNumberFormat="1" applyFont="1" applyBorder="1" applyAlignment="1" applyProtection="1">
      <alignment horizontal="center"/>
      <protection hidden="1"/>
    </xf>
    <xf numFmtId="0" fontId="26" fillId="0" borderId="8" xfId="0" applyFont="1" applyBorder="1" applyAlignment="1">
      <alignment wrapText="1"/>
    </xf>
    <xf numFmtId="0" fontId="22" fillId="0" borderId="9" xfId="0" applyFont="1" applyBorder="1"/>
    <xf numFmtId="0" fontId="22" fillId="0" borderId="26" xfId="0" applyFont="1" applyBorder="1"/>
    <xf numFmtId="0" fontId="36" fillId="4" borderId="36" xfId="0" applyFont="1" applyFill="1" applyBorder="1" applyAlignment="1">
      <alignment horizontal="center" vertical="center"/>
    </xf>
    <xf numFmtId="0" fontId="37" fillId="0" borderId="37" xfId="0" applyFont="1" applyBorder="1" applyAlignment="1">
      <alignment horizontal="center" vertical="center"/>
    </xf>
    <xf numFmtId="0" fontId="15" fillId="4" borderId="49" xfId="0" applyFont="1" applyFill="1" applyBorder="1" applyAlignment="1">
      <alignment wrapText="1"/>
    </xf>
    <xf numFmtId="0" fontId="22" fillId="0" borderId="49" xfId="0" applyFont="1" applyBorder="1"/>
    <xf numFmtId="0" fontId="22" fillId="0" borderId="75" xfId="0" applyFont="1" applyBorder="1"/>
    <xf numFmtId="0" fontId="26" fillId="0" borderId="80" xfId="0" applyFont="1" applyBorder="1" applyAlignment="1">
      <alignment wrapText="1"/>
    </xf>
    <xf numFmtId="0" fontId="15" fillId="4" borderId="36" xfId="0" applyFont="1" applyFill="1" applyBorder="1" applyAlignment="1">
      <alignment wrapText="1"/>
    </xf>
    <xf numFmtId="0" fontId="22" fillId="0" borderId="48" xfId="0" applyFont="1" applyBorder="1"/>
    <xf numFmtId="0" fontId="22" fillId="0" borderId="37" xfId="0" applyFont="1" applyBorder="1"/>
    <xf numFmtId="0" fontId="37" fillId="0" borderId="37" xfId="0" applyFont="1" applyBorder="1" applyAlignment="1">
      <alignment horizontal="center"/>
    </xf>
    <xf numFmtId="0" fontId="26" fillId="0" borderId="8" xfId="0" applyFont="1" applyBorder="1"/>
    <xf numFmtId="0" fontId="30" fillId="0" borderId="9" xfId="0" applyFont="1" applyBorder="1"/>
    <xf numFmtId="0" fontId="30" fillId="0" borderId="10" xfId="0" applyFont="1" applyBorder="1"/>
    <xf numFmtId="0" fontId="15" fillId="4" borderId="75" xfId="0" applyFont="1" applyFill="1" applyBorder="1" applyAlignment="1">
      <alignment wrapText="1"/>
    </xf>
    <xf numFmtId="0" fontId="22" fillId="0" borderId="61" xfId="0" applyFont="1" applyBorder="1"/>
    <xf numFmtId="0" fontId="22" fillId="0" borderId="31" xfId="0" applyFont="1" applyBorder="1" applyProtection="1">
      <protection locked="0"/>
    </xf>
    <xf numFmtId="0" fontId="22" fillId="0" borderId="42" xfId="0" applyFont="1" applyBorder="1" applyProtection="1">
      <protection locked="0"/>
    </xf>
    <xf numFmtId="0" fontId="26" fillId="0" borderId="24" xfId="0" applyFont="1" applyBorder="1" applyAlignment="1">
      <alignment vertical="top" wrapText="1"/>
    </xf>
    <xf numFmtId="0" fontId="26" fillId="0" borderId="31" xfId="0" applyFont="1" applyBorder="1" applyAlignment="1">
      <alignment vertical="top" wrapText="1"/>
    </xf>
    <xf numFmtId="0" fontId="26" fillId="0" borderId="32" xfId="0" applyFont="1" applyBorder="1" applyAlignment="1">
      <alignment vertical="top" wrapText="1"/>
    </xf>
    <xf numFmtId="0" fontId="39" fillId="0" borderId="35" xfId="0" applyFont="1" applyBorder="1"/>
    <xf numFmtId="49" fontId="16" fillId="0" borderId="40" xfId="0" applyNumberFormat="1" applyFont="1" applyBorder="1" applyAlignment="1" applyProtection="1">
      <alignment horizontal="center" vertical="center"/>
      <protection locked="0"/>
    </xf>
    <xf numFmtId="49" fontId="54" fillId="0" borderId="40" xfId="0" applyNumberFormat="1" applyFont="1" applyBorder="1" applyProtection="1">
      <protection locked="0"/>
    </xf>
    <xf numFmtId="0" fontId="15" fillId="4" borderId="75" xfId="0" applyFont="1" applyFill="1" applyBorder="1" applyAlignment="1">
      <alignment horizontal="left" wrapText="1"/>
    </xf>
    <xf numFmtId="0" fontId="22" fillId="0" borderId="63" xfId="0" applyFont="1" applyBorder="1" applyAlignment="1">
      <alignment horizontal="left"/>
    </xf>
    <xf numFmtId="0" fontId="15" fillId="4" borderId="35" xfId="0" applyFont="1" applyFill="1" applyBorder="1" applyAlignment="1">
      <alignment wrapText="1"/>
    </xf>
    <xf numFmtId="0" fontId="22" fillId="0" borderId="35" xfId="0" applyFont="1" applyBorder="1"/>
    <xf numFmtId="0" fontId="26" fillId="0" borderId="24" xfId="0" applyFont="1" applyBorder="1" applyProtection="1">
      <protection locked="0"/>
    </xf>
    <xf numFmtId="0" fontId="22" fillId="0" borderId="32" xfId="0" applyFont="1" applyBorder="1" applyProtection="1">
      <protection locked="0"/>
    </xf>
    <xf numFmtId="0" fontId="26" fillId="0" borderId="80" xfId="0" applyFont="1" applyBorder="1"/>
    <xf numFmtId="0" fontId="15" fillId="0" borderId="63" xfId="0" applyFont="1" applyBorder="1"/>
    <xf numFmtId="0" fontId="26" fillId="0" borderId="24" xfId="0" applyFont="1" applyBorder="1"/>
    <xf numFmtId="0" fontId="15" fillId="0" borderId="31" xfId="0" applyFont="1" applyBorder="1"/>
    <xf numFmtId="0" fontId="22" fillId="0" borderId="31" xfId="0" applyFont="1" applyBorder="1"/>
    <xf numFmtId="0" fontId="37" fillId="0" borderId="35" xfId="0" applyFont="1" applyBorder="1" applyAlignment="1">
      <alignment horizontal="center"/>
    </xf>
    <xf numFmtId="0" fontId="37" fillId="0" borderId="61" xfId="0" applyFont="1" applyBorder="1" applyAlignment="1">
      <alignment horizontal="center"/>
    </xf>
    <xf numFmtId="0" fontId="26" fillId="0" borderId="16" xfId="0" applyFont="1" applyBorder="1"/>
    <xf numFmtId="0" fontId="15" fillId="0" borderId="0" xfId="0" applyFont="1"/>
    <xf numFmtId="0" fontId="15" fillId="0" borderId="27" xfId="0" applyFont="1" applyBorder="1" applyProtection="1">
      <protection locked="0"/>
    </xf>
    <xf numFmtId="0" fontId="15" fillId="0" borderId="20" xfId="0" applyFont="1" applyBorder="1" applyProtection="1">
      <protection locked="0"/>
    </xf>
    <xf numFmtId="0" fontId="21" fillId="0" borderId="90" xfId="0" applyFont="1" applyBorder="1"/>
    <xf numFmtId="0" fontId="22" fillId="0" borderId="91" xfId="0" applyFont="1" applyBorder="1"/>
    <xf numFmtId="0" fontId="22" fillId="0" borderId="92" xfId="0" applyFont="1" applyBorder="1"/>
    <xf numFmtId="0" fontId="15" fillId="4" borderId="25" xfId="0" applyFont="1" applyFill="1" applyBorder="1" applyAlignment="1">
      <alignment wrapText="1"/>
    </xf>
    <xf numFmtId="0" fontId="22" fillId="0" borderId="27" xfId="0" applyFont="1" applyBorder="1" applyAlignment="1">
      <alignment wrapText="1"/>
    </xf>
    <xf numFmtId="0" fontId="22" fillId="0" borderId="20" xfId="0" applyFont="1" applyBorder="1" applyAlignment="1">
      <alignment wrapText="1"/>
    </xf>
    <xf numFmtId="0" fontId="22" fillId="0" borderId="10" xfId="0" applyFont="1" applyBorder="1"/>
    <xf numFmtId="0" fontId="31" fillId="4" borderId="26" xfId="0" applyFont="1" applyFill="1" applyBorder="1" applyAlignment="1">
      <alignment vertical="top" wrapText="1"/>
    </xf>
    <xf numFmtId="0" fontId="38" fillId="0" borderId="31" xfId="0" applyFont="1" applyBorder="1" applyAlignment="1">
      <alignment vertical="top"/>
    </xf>
    <xf numFmtId="0" fontId="38" fillId="0" borderId="27" xfId="0" applyFont="1" applyBorder="1" applyAlignment="1">
      <alignment vertical="top"/>
    </xf>
    <xf numFmtId="0" fontId="15" fillId="4" borderId="29" xfId="0" applyFont="1" applyFill="1" applyBorder="1" applyAlignment="1">
      <alignment vertical="top" wrapText="1"/>
    </xf>
    <xf numFmtId="0" fontId="22" fillId="0" borderId="24" xfId="0" applyFont="1" applyBorder="1" applyAlignment="1">
      <alignment vertical="top"/>
    </xf>
    <xf numFmtId="0" fontId="22" fillId="0" borderId="31" xfId="0" applyFont="1" applyBorder="1" applyAlignment="1">
      <alignment vertical="top"/>
    </xf>
    <xf numFmtId="0" fontId="22" fillId="0" borderId="25" xfId="0" applyFont="1" applyBorder="1" applyAlignment="1">
      <alignment vertical="top"/>
    </xf>
    <xf numFmtId="0" fontId="31" fillId="4" borderId="29" xfId="0" applyFont="1" applyFill="1" applyBorder="1" applyAlignment="1">
      <alignment vertical="top" wrapText="1"/>
    </xf>
    <xf numFmtId="0" fontId="31" fillId="4" borderId="31" xfId="0" applyFont="1" applyFill="1" applyBorder="1" applyAlignment="1">
      <alignment vertical="top" wrapText="1"/>
    </xf>
    <xf numFmtId="0" fontId="38" fillId="0" borderId="24" xfId="0" applyFont="1" applyBorder="1" applyAlignment="1">
      <alignment vertical="top"/>
    </xf>
    <xf numFmtId="0" fontId="22" fillId="0" borderId="17" xfId="0" applyFont="1" applyBorder="1"/>
    <xf numFmtId="0" fontId="22" fillId="0" borderId="33" xfId="0" applyFont="1" applyBorder="1"/>
    <xf numFmtId="49" fontId="22" fillId="16" borderId="44" xfId="0" applyNumberFormat="1" applyFont="1" applyFill="1" applyBorder="1" applyAlignment="1" applyProtection="1">
      <alignment horizontal="left" vertical="top" wrapText="1"/>
      <protection locked="0"/>
    </xf>
    <xf numFmtId="49" fontId="22" fillId="16" borderId="45" xfId="0" applyNumberFormat="1" applyFont="1" applyFill="1" applyBorder="1" applyAlignment="1" applyProtection="1">
      <alignment horizontal="left" vertical="top"/>
      <protection locked="0"/>
    </xf>
    <xf numFmtId="49" fontId="22" fillId="16" borderId="46" xfId="0" applyNumberFormat="1" applyFont="1" applyFill="1" applyBorder="1" applyAlignment="1" applyProtection="1">
      <alignment horizontal="left" vertical="top"/>
      <protection locked="0"/>
    </xf>
    <xf numFmtId="0" fontId="26" fillId="0" borderId="16" xfId="0" applyFont="1" applyBorder="1" applyAlignment="1">
      <alignment vertical="top"/>
    </xf>
    <xf numFmtId="0" fontId="15" fillId="0" borderId="0" xfId="0" applyFont="1" applyAlignment="1">
      <alignment vertical="top"/>
    </xf>
    <xf numFmtId="49" fontId="22" fillId="16" borderId="31" xfId="0" applyNumberFormat="1" applyFont="1" applyFill="1" applyBorder="1" applyAlignment="1" applyProtection="1">
      <alignment horizontal="left" vertical="top"/>
      <protection locked="0"/>
    </xf>
    <xf numFmtId="49" fontId="22" fillId="16" borderId="32" xfId="0" applyNumberFormat="1" applyFont="1" applyFill="1" applyBorder="1" applyAlignment="1" applyProtection="1">
      <alignment horizontal="left" vertical="top"/>
      <protection locked="0"/>
    </xf>
    <xf numFmtId="0" fontId="26" fillId="0" borderId="24" xfId="0" applyFont="1" applyBorder="1" applyAlignment="1">
      <alignment wrapText="1"/>
    </xf>
    <xf numFmtId="49" fontId="22" fillId="16" borderId="16" xfId="0" applyNumberFormat="1" applyFont="1" applyFill="1" applyBorder="1" applyAlignment="1" applyProtection="1">
      <alignment horizontal="left" vertical="top" wrapText="1"/>
      <protection locked="0"/>
    </xf>
    <xf numFmtId="49" fontId="22" fillId="16" borderId="0" xfId="0" applyNumberFormat="1" applyFont="1" applyFill="1" applyAlignment="1" applyProtection="1">
      <alignment horizontal="left" vertical="top"/>
      <protection locked="0"/>
    </xf>
    <xf numFmtId="49" fontId="22" fillId="16" borderId="17" xfId="0" applyNumberFormat="1" applyFont="1" applyFill="1" applyBorder="1" applyAlignment="1" applyProtection="1">
      <alignment horizontal="left" vertical="top"/>
      <protection locked="0"/>
    </xf>
    <xf numFmtId="0" fontId="22" fillId="0" borderId="18" xfId="0" applyFont="1" applyBorder="1"/>
    <xf numFmtId="0" fontId="15" fillId="4" borderId="80" xfId="0" applyFont="1" applyFill="1" applyBorder="1" applyAlignment="1">
      <alignment horizontal="left" vertical="top" wrapText="1"/>
    </xf>
    <xf numFmtId="0" fontId="15" fillId="4" borderId="63" xfId="0" applyFont="1" applyFill="1" applyBorder="1" applyAlignment="1">
      <alignment horizontal="left" vertical="top" wrapText="1"/>
    </xf>
    <xf numFmtId="0" fontId="15" fillId="4" borderId="55" xfId="0" applyFont="1" applyFill="1" applyBorder="1" applyAlignment="1">
      <alignment horizontal="left" vertical="top" wrapText="1"/>
    </xf>
    <xf numFmtId="0" fontId="15" fillId="4" borderId="21" xfId="0" applyFont="1" applyFill="1" applyBorder="1" applyAlignment="1">
      <alignment horizontal="left" wrapText="1"/>
    </xf>
    <xf numFmtId="0" fontId="15" fillId="4" borderId="33" xfId="0" applyFont="1" applyFill="1" applyBorder="1" applyAlignment="1">
      <alignment horizontal="left" wrapText="1"/>
    </xf>
    <xf numFmtId="0" fontId="15" fillId="4" borderId="22" xfId="0" applyFont="1" applyFill="1" applyBorder="1" applyAlignment="1">
      <alignment horizontal="left" wrapText="1"/>
    </xf>
    <xf numFmtId="0" fontId="15" fillId="4" borderId="21" xfId="0" applyFont="1" applyFill="1" applyBorder="1" applyAlignment="1">
      <alignment horizontal="left" vertical="top" wrapText="1"/>
    </xf>
    <xf numFmtId="0" fontId="15" fillId="4" borderId="33" xfId="0" applyFont="1" applyFill="1" applyBorder="1" applyAlignment="1">
      <alignment horizontal="left" vertical="top" wrapText="1"/>
    </xf>
    <xf numFmtId="0" fontId="15" fillId="4" borderId="22" xfId="0" applyFont="1" applyFill="1" applyBorder="1" applyAlignment="1">
      <alignment horizontal="left" vertical="top" wrapText="1"/>
    </xf>
    <xf numFmtId="0" fontId="26" fillId="0" borderId="70" xfId="0" applyFont="1" applyBorder="1" applyAlignment="1">
      <alignment wrapText="1"/>
    </xf>
    <xf numFmtId="0" fontId="15" fillId="4" borderId="21" xfId="0" applyFont="1" applyFill="1" applyBorder="1" applyAlignment="1">
      <alignment vertical="top" wrapText="1"/>
    </xf>
    <xf numFmtId="0" fontId="15" fillId="4" borderId="33" xfId="0" applyFont="1" applyFill="1" applyBorder="1" applyAlignment="1">
      <alignment vertical="top" wrapText="1"/>
    </xf>
    <xf numFmtId="0" fontId="15" fillId="4" borderId="22" xfId="0" applyFont="1" applyFill="1" applyBorder="1" applyAlignment="1">
      <alignment vertical="top" wrapText="1"/>
    </xf>
    <xf numFmtId="0" fontId="36" fillId="4" borderId="35" xfId="0" applyFont="1" applyFill="1" applyBorder="1"/>
    <xf numFmtId="0" fontId="26" fillId="0" borderId="31" xfId="0" applyFont="1" applyBorder="1" applyAlignment="1">
      <alignment wrapText="1"/>
    </xf>
    <xf numFmtId="0" fontId="26" fillId="0" borderId="32" xfId="0" applyFont="1" applyBorder="1" applyAlignment="1">
      <alignment wrapText="1"/>
    </xf>
    <xf numFmtId="0" fontId="21" fillId="0" borderId="90" xfId="0" applyFont="1" applyBorder="1" applyAlignment="1">
      <alignment wrapText="1"/>
    </xf>
    <xf numFmtId="0" fontId="21" fillId="0" borderId="91" xfId="0" applyFont="1" applyBorder="1" applyAlignment="1">
      <alignment wrapText="1"/>
    </xf>
    <xf numFmtId="0" fontId="21" fillId="0" borderId="95" xfId="0" applyFont="1" applyBorder="1" applyAlignment="1">
      <alignment wrapText="1"/>
    </xf>
    <xf numFmtId="0" fontId="15" fillId="4" borderId="48" xfId="0" applyFont="1" applyFill="1" applyBorder="1" applyAlignment="1">
      <alignment wrapText="1"/>
    </xf>
    <xf numFmtId="0" fontId="15" fillId="4" borderId="37" xfId="0" applyFont="1" applyFill="1" applyBorder="1" applyAlignment="1">
      <alignment wrapText="1"/>
    </xf>
    <xf numFmtId="0" fontId="26" fillId="0" borderId="80" xfId="0" applyFont="1" applyBorder="1" applyAlignment="1">
      <alignment horizontal="left" wrapText="1"/>
    </xf>
    <xf numFmtId="0" fontId="26" fillId="0" borderId="63" xfId="0" applyFont="1" applyBorder="1" applyAlignment="1">
      <alignment horizontal="left" wrapText="1"/>
    </xf>
    <xf numFmtId="0" fontId="26" fillId="0" borderId="61" xfId="0" applyFont="1" applyBorder="1" applyAlignment="1">
      <alignment horizontal="left" wrapText="1"/>
    </xf>
    <xf numFmtId="0" fontId="15" fillId="4" borderId="27" xfId="0" applyFont="1" applyFill="1" applyBorder="1" applyAlignment="1">
      <alignment wrapText="1"/>
    </xf>
    <xf numFmtId="0" fontId="15" fillId="4" borderId="20" xfId="0" applyFont="1" applyFill="1" applyBorder="1" applyAlignment="1">
      <alignment wrapText="1"/>
    </xf>
    <xf numFmtId="49" fontId="22" fillId="16" borderId="40" xfId="0" applyNumberFormat="1" applyFont="1" applyFill="1" applyBorder="1" applyAlignment="1" applyProtection="1">
      <alignment horizontal="left" vertical="top" wrapText="1"/>
      <protection locked="0"/>
    </xf>
    <xf numFmtId="49" fontId="22" fillId="16" borderId="71" xfId="0" applyNumberFormat="1" applyFont="1" applyFill="1" applyBorder="1" applyAlignment="1" applyProtection="1">
      <alignment horizontal="left" vertical="top" wrapText="1"/>
      <protection locked="0"/>
    </xf>
    <xf numFmtId="49" fontId="22" fillId="16" borderId="45" xfId="0" applyNumberFormat="1" applyFont="1" applyFill="1" applyBorder="1" applyAlignment="1" applyProtection="1">
      <alignment horizontal="left" vertical="top" wrapText="1"/>
      <protection locked="0"/>
    </xf>
    <xf numFmtId="49" fontId="22" fillId="16" borderId="67" xfId="0" applyNumberFormat="1" applyFont="1" applyFill="1" applyBorder="1" applyAlignment="1" applyProtection="1">
      <alignment horizontal="left" vertical="top" wrapText="1"/>
      <protection locked="0"/>
    </xf>
    <xf numFmtId="0" fontId="15" fillId="4" borderId="65" xfId="0" applyFont="1" applyFill="1" applyBorder="1" applyAlignment="1">
      <alignment horizontal="left" vertical="top" wrapText="1"/>
    </xf>
    <xf numFmtId="0" fontId="15" fillId="4" borderId="66" xfId="0" applyFont="1" applyFill="1" applyBorder="1" applyAlignment="1">
      <alignment horizontal="left" vertical="top" wrapText="1"/>
    </xf>
    <xf numFmtId="0" fontId="15" fillId="4" borderId="39" xfId="0" applyFont="1" applyFill="1" applyBorder="1" applyAlignment="1">
      <alignment horizontal="left" vertical="top" wrapText="1"/>
    </xf>
    <xf numFmtId="0" fontId="26" fillId="0" borderId="63" xfId="0" applyFont="1" applyBorder="1" applyAlignment="1">
      <alignment wrapText="1"/>
    </xf>
    <xf numFmtId="0" fontId="26" fillId="0" borderId="61" xfId="0" applyFont="1" applyBorder="1" applyAlignment="1">
      <alignment wrapText="1"/>
    </xf>
    <xf numFmtId="0" fontId="21" fillId="0" borderId="97" xfId="0" applyFont="1" applyBorder="1" applyAlignment="1">
      <alignment wrapText="1"/>
    </xf>
    <xf numFmtId="0" fontId="15" fillId="4" borderId="66" xfId="0" applyFont="1" applyFill="1" applyBorder="1" applyAlignment="1">
      <alignment vertical="top" wrapText="1"/>
    </xf>
    <xf numFmtId="0" fontId="15" fillId="4" borderId="36" xfId="0" applyFont="1" applyFill="1" applyBorder="1" applyAlignment="1">
      <alignment vertical="top" wrapText="1"/>
    </xf>
    <xf numFmtId="0" fontId="15" fillId="4" borderId="48" xfId="0" applyFont="1" applyFill="1" applyBorder="1" applyAlignment="1">
      <alignment vertical="top" wrapText="1"/>
    </xf>
    <xf numFmtId="0" fontId="15" fillId="4" borderId="37" xfId="0" applyFont="1" applyFill="1" applyBorder="1" applyAlignment="1">
      <alignment vertical="top" wrapText="1"/>
    </xf>
    <xf numFmtId="0" fontId="26" fillId="0" borderId="55" xfId="0" applyFont="1" applyBorder="1" applyAlignment="1">
      <alignment wrapText="1"/>
    </xf>
    <xf numFmtId="0" fontId="15" fillId="4" borderId="105" xfId="0" applyFont="1" applyFill="1" applyBorder="1" applyAlignment="1">
      <alignment wrapText="1"/>
    </xf>
    <xf numFmtId="0" fontId="15" fillId="4" borderId="106" xfId="0" applyFont="1" applyFill="1" applyBorder="1" applyAlignment="1">
      <alignment wrapText="1"/>
    </xf>
    <xf numFmtId="0" fontId="15" fillId="4" borderId="107" xfId="0" applyFont="1" applyFill="1" applyBorder="1" applyAlignment="1">
      <alignment wrapText="1"/>
    </xf>
    <xf numFmtId="0" fontId="15" fillId="4" borderId="35" xfId="0" applyFont="1" applyFill="1" applyBorder="1" applyAlignment="1">
      <alignment vertical="top" wrapText="1"/>
    </xf>
    <xf numFmtId="0" fontId="15" fillId="4" borderId="24" xfId="0" applyFont="1" applyFill="1" applyBorder="1" applyAlignment="1">
      <alignment vertical="top" wrapText="1"/>
    </xf>
    <xf numFmtId="0" fontId="15" fillId="4" borderId="25" xfId="0" applyFont="1" applyFill="1" applyBorder="1" applyAlignment="1">
      <alignment vertical="top" wrapText="1"/>
    </xf>
    <xf numFmtId="0" fontId="15" fillId="4" borderId="40" xfId="0" applyFont="1" applyFill="1" applyBorder="1" applyAlignment="1">
      <alignment vertical="top" wrapText="1"/>
    </xf>
    <xf numFmtId="0" fontId="15" fillId="4" borderId="77" xfId="0" applyFont="1" applyFill="1" applyBorder="1" applyAlignment="1">
      <alignment vertical="top" wrapText="1"/>
    </xf>
    <xf numFmtId="49" fontId="15" fillId="4" borderId="65" xfId="0" applyNumberFormat="1" applyFont="1" applyFill="1" applyBorder="1" applyAlignment="1">
      <alignment wrapText="1"/>
    </xf>
    <xf numFmtId="0" fontId="15" fillId="4" borderId="24" xfId="0" applyFont="1" applyFill="1" applyBorder="1" applyAlignment="1">
      <alignment wrapText="1"/>
    </xf>
    <xf numFmtId="0" fontId="22" fillId="0" borderId="32" xfId="0" applyFont="1" applyBorder="1"/>
    <xf numFmtId="0" fontId="15" fillId="4" borderId="29" xfId="0" applyFont="1" applyFill="1" applyBorder="1" applyAlignment="1">
      <alignment wrapText="1"/>
    </xf>
    <xf numFmtId="0" fontId="22" fillId="0" borderId="71" xfId="0" applyFont="1" applyBorder="1" applyAlignment="1">
      <alignment vertical="top"/>
    </xf>
    <xf numFmtId="0" fontId="15" fillId="4" borderId="42" xfId="0" applyFont="1" applyFill="1" applyBorder="1" applyAlignment="1">
      <alignment vertical="top" wrapText="1"/>
    </xf>
    <xf numFmtId="0" fontId="22" fillId="0" borderId="51" xfId="0" applyFont="1" applyBorder="1" applyAlignment="1">
      <alignment vertical="top"/>
    </xf>
    <xf numFmtId="0" fontId="15" fillId="4" borderId="49" xfId="0" applyFont="1" applyFill="1" applyBorder="1" applyAlignment="1">
      <alignment vertical="top" wrapText="1"/>
    </xf>
    <xf numFmtId="0" fontId="22" fillId="0" borderId="41" xfId="0" applyFont="1" applyBorder="1" applyAlignment="1">
      <alignment vertical="top"/>
    </xf>
    <xf numFmtId="0" fontId="22" fillId="0" borderId="43" xfId="0" applyFont="1" applyBorder="1" applyAlignment="1">
      <alignment vertical="top"/>
    </xf>
    <xf numFmtId="0" fontId="15" fillId="4" borderId="49" xfId="0" applyFont="1" applyFill="1" applyBorder="1" applyAlignment="1">
      <alignment horizontal="left" vertical="top" wrapText="1"/>
    </xf>
    <xf numFmtId="0" fontId="15" fillId="4" borderId="75" xfId="0" applyFont="1" applyFill="1" applyBorder="1" applyAlignment="1">
      <alignment horizontal="left" vertical="top" wrapText="1"/>
    </xf>
    <xf numFmtId="0" fontId="15" fillId="4" borderId="40" xfId="0" applyFont="1" applyFill="1" applyBorder="1" applyAlignment="1">
      <alignment horizontal="left" vertical="top" wrapText="1"/>
    </xf>
    <xf numFmtId="0" fontId="15" fillId="4" borderId="44" xfId="0" applyFont="1" applyFill="1" applyBorder="1" applyAlignment="1">
      <alignment horizontal="left" vertical="top" wrapText="1"/>
    </xf>
    <xf numFmtId="0" fontId="15" fillId="4" borderId="79" xfId="0" applyFont="1" applyFill="1" applyBorder="1" applyAlignment="1">
      <alignment horizontal="left" vertical="top" wrapText="1"/>
    </xf>
    <xf numFmtId="0" fontId="15" fillId="4" borderId="75" xfId="0" applyFont="1" applyFill="1" applyBorder="1" applyAlignment="1">
      <alignment vertical="top" wrapText="1"/>
    </xf>
    <xf numFmtId="0" fontId="15" fillId="4" borderId="77" xfId="0" applyFont="1" applyFill="1" applyBorder="1" applyAlignment="1">
      <alignment horizontal="left" vertical="top" wrapText="1"/>
    </xf>
    <xf numFmtId="0" fontId="15" fillId="4" borderId="101" xfId="0" applyFont="1" applyFill="1" applyBorder="1" applyAlignment="1">
      <alignment vertical="top" wrapText="1"/>
    </xf>
    <xf numFmtId="0" fontId="15" fillId="4" borderId="41" xfId="0" applyFont="1" applyFill="1" applyBorder="1" applyAlignment="1">
      <alignment vertical="top" wrapText="1"/>
    </xf>
    <xf numFmtId="49" fontId="16" fillId="0" borderId="41" xfId="0" applyNumberFormat="1" applyFont="1" applyBorder="1" applyAlignment="1" applyProtection="1">
      <alignment horizontal="center" vertical="center"/>
      <protection locked="0"/>
    </xf>
    <xf numFmtId="0" fontId="22" fillId="0" borderId="40" xfId="0" applyFont="1" applyBorder="1" applyAlignment="1">
      <alignment vertical="top"/>
    </xf>
    <xf numFmtId="0" fontId="22" fillId="0" borderId="44" xfId="0" applyFont="1" applyBorder="1" applyAlignment="1">
      <alignment vertical="top"/>
    </xf>
    <xf numFmtId="0" fontId="15" fillId="4" borderId="80" xfId="0" applyFont="1" applyFill="1" applyBorder="1" applyAlignment="1">
      <alignment vertical="top" wrapText="1"/>
    </xf>
    <xf numFmtId="0" fontId="15" fillId="4" borderId="26" xfId="0" applyFont="1" applyFill="1" applyBorder="1" applyAlignment="1">
      <alignment vertical="top" wrapText="1"/>
    </xf>
    <xf numFmtId="0" fontId="15" fillId="4" borderId="44" xfId="0" applyFont="1" applyFill="1" applyBorder="1" applyAlignment="1">
      <alignment vertical="top" wrapText="1"/>
    </xf>
    <xf numFmtId="0" fontId="22" fillId="0" borderId="27" xfId="0" applyFont="1" applyBorder="1"/>
    <xf numFmtId="0" fontId="22" fillId="0" borderId="20" xfId="0" applyFont="1" applyBorder="1"/>
    <xf numFmtId="0" fontId="26" fillId="0" borderId="24" xfId="0" applyFont="1" applyBorder="1" applyAlignment="1">
      <alignment horizontal="left" vertical="top" wrapText="1"/>
    </xf>
    <xf numFmtId="0" fontId="26" fillId="0" borderId="31" xfId="0" applyFont="1" applyBorder="1" applyAlignment="1">
      <alignment horizontal="left" vertical="top" wrapText="1"/>
    </xf>
    <xf numFmtId="0" fontId="26" fillId="0" borderId="32" xfId="0" applyFont="1" applyBorder="1" applyAlignment="1">
      <alignment horizontal="left" vertical="top" wrapText="1"/>
    </xf>
    <xf numFmtId="1" fontId="24" fillId="0" borderId="56" xfId="0" applyNumberFormat="1" applyFont="1" applyBorder="1" applyAlignment="1" applyProtection="1">
      <alignment horizontal="center"/>
      <protection hidden="1"/>
    </xf>
    <xf numFmtId="0" fontId="15" fillId="4" borderId="29" xfId="0" applyFont="1" applyFill="1" applyBorder="1" applyAlignment="1">
      <alignment horizontal="left" wrapText="1"/>
    </xf>
    <xf numFmtId="0" fontId="15" fillId="4" borderId="26" xfId="0" applyFont="1" applyFill="1" applyBorder="1" applyAlignment="1">
      <alignment horizontal="left" wrapText="1"/>
    </xf>
    <xf numFmtId="0" fontId="15" fillId="4" borderId="18" xfId="0" applyFont="1" applyFill="1" applyBorder="1" applyAlignment="1">
      <alignment horizontal="left" wrapText="1"/>
    </xf>
    <xf numFmtId="0" fontId="36" fillId="4" borderId="5" xfId="0" applyFont="1" applyFill="1" applyBorder="1" applyAlignment="1">
      <alignment horizontal="center"/>
    </xf>
    <xf numFmtId="0" fontId="39" fillId="0" borderId="6" xfId="0" applyFont="1" applyBorder="1"/>
    <xf numFmtId="0" fontId="39" fillId="0" borderId="6" xfId="0" applyFont="1" applyBorder="1" applyAlignment="1">
      <alignment horizontal="center"/>
    </xf>
    <xf numFmtId="0" fontId="26" fillId="0" borderId="29" xfId="0" applyFont="1" applyBorder="1" applyAlignment="1" applyProtection="1">
      <alignment horizontal="left" wrapText="1"/>
      <protection locked="0"/>
    </xf>
    <xf numFmtId="0" fontId="26" fillId="0" borderId="26" xfId="0" applyFont="1" applyBorder="1" applyAlignment="1" applyProtection="1">
      <alignment horizontal="left" wrapText="1"/>
      <protection locked="0"/>
    </xf>
    <xf numFmtId="0" fontId="26" fillId="0" borderId="18" xfId="0" applyFont="1" applyBorder="1" applyAlignment="1" applyProtection="1">
      <alignment horizontal="left" wrapText="1"/>
      <protection locked="0"/>
    </xf>
    <xf numFmtId="0" fontId="22" fillId="0" borderId="27" xfId="0" applyFont="1" applyBorder="1" applyProtection="1">
      <protection locked="0"/>
    </xf>
    <xf numFmtId="0" fontId="22" fillId="0" borderId="20" xfId="0" applyFont="1" applyBorder="1" applyProtection="1">
      <protection locked="0"/>
    </xf>
    <xf numFmtId="0" fontId="30" fillId="0" borderId="45" xfId="0" applyFont="1" applyBorder="1" applyProtection="1">
      <protection locked="0"/>
    </xf>
    <xf numFmtId="0" fontId="30" fillId="0" borderId="46" xfId="0" applyFont="1" applyBorder="1" applyProtection="1">
      <protection locked="0"/>
    </xf>
    <xf numFmtId="0" fontId="26" fillId="0" borderId="45" xfId="0" applyFont="1" applyBorder="1" applyAlignment="1" applyProtection="1">
      <alignment wrapText="1"/>
      <protection locked="0"/>
    </xf>
    <xf numFmtId="0" fontId="26" fillId="0" borderId="46" xfId="0" applyFont="1" applyBorder="1" applyAlignment="1" applyProtection="1">
      <alignment wrapText="1"/>
      <protection locked="0"/>
    </xf>
    <xf numFmtId="0" fontId="26" fillId="0" borderId="45" xfId="0" applyFont="1" applyBorder="1" applyAlignment="1" applyProtection="1">
      <alignment horizontal="left" vertical="top" wrapText="1"/>
      <protection locked="0"/>
    </xf>
    <xf numFmtId="0" fontId="26" fillId="0" borderId="46" xfId="0" applyFont="1" applyBorder="1" applyAlignment="1" applyProtection="1">
      <alignment horizontal="left" vertical="top" wrapText="1"/>
      <protection locked="0"/>
    </xf>
    <xf numFmtId="0" fontId="26" fillId="0" borderId="29" xfId="0" applyFont="1" applyBorder="1" applyAlignment="1">
      <alignment vertical="top" wrapText="1"/>
    </xf>
    <xf numFmtId="0" fontId="26" fillId="0" borderId="26" xfId="0" applyFont="1" applyBorder="1" applyAlignment="1">
      <alignment vertical="top" wrapText="1"/>
    </xf>
    <xf numFmtId="0" fontId="37" fillId="8" borderId="35" xfId="0" applyFont="1" applyFill="1" applyBorder="1" applyAlignment="1">
      <alignment horizontal="center"/>
    </xf>
    <xf numFmtId="0" fontId="15" fillId="4" borderId="63" xfId="0" applyFont="1" applyFill="1" applyBorder="1" applyAlignment="1">
      <alignment vertical="top" wrapText="1"/>
    </xf>
    <xf numFmtId="0" fontId="15" fillId="4" borderId="61" xfId="0" applyFont="1" applyFill="1" applyBorder="1" applyAlignment="1">
      <alignment vertical="top" wrapText="1"/>
    </xf>
    <xf numFmtId="0" fontId="38" fillId="0" borderId="40" xfId="0" applyFont="1" applyBorder="1" applyAlignment="1">
      <alignment vertical="top"/>
    </xf>
    <xf numFmtId="49" fontId="54" fillId="0" borderId="41" xfId="0" applyNumberFormat="1" applyFont="1" applyBorder="1" applyProtection="1">
      <protection locked="0"/>
    </xf>
    <xf numFmtId="9" fontId="16" fillId="0" borderId="60" xfId="0" applyNumberFormat="1" applyFont="1" applyBorder="1" applyAlignment="1" applyProtection="1">
      <alignment horizontal="center"/>
      <protection hidden="1"/>
    </xf>
    <xf numFmtId="1" fontId="24" fillId="0" borderId="24" xfId="0" applyNumberFormat="1" applyFont="1" applyBorder="1" applyAlignment="1" applyProtection="1">
      <alignment horizontal="center"/>
      <protection hidden="1"/>
    </xf>
    <xf numFmtId="9" fontId="16" fillId="0" borderId="63" xfId="0" applyNumberFormat="1" applyFont="1" applyBorder="1" applyAlignment="1" applyProtection="1">
      <alignment horizontal="center"/>
      <protection hidden="1"/>
    </xf>
    <xf numFmtId="9" fontId="16" fillId="0" borderId="31" xfId="0" applyNumberFormat="1" applyFont="1" applyBorder="1" applyAlignment="1" applyProtection="1">
      <alignment horizontal="center"/>
      <protection hidden="1"/>
    </xf>
    <xf numFmtId="1" fontId="24" fillId="0" borderId="40" xfId="0" applyNumberFormat="1" applyFont="1" applyBorder="1" applyAlignment="1" applyProtection="1">
      <alignment horizontal="center"/>
      <protection hidden="1"/>
    </xf>
    <xf numFmtId="0" fontId="29" fillId="4" borderId="40" xfId="0" applyFont="1" applyFill="1" applyBorder="1" applyAlignment="1">
      <alignment wrapText="1"/>
    </xf>
    <xf numFmtId="0" fontId="29" fillId="4" borderId="31" xfId="0" applyFont="1" applyFill="1" applyBorder="1" applyAlignment="1">
      <alignment wrapText="1"/>
    </xf>
    <xf numFmtId="0" fontId="16" fillId="4" borderId="40" xfId="0" applyFont="1" applyFill="1" applyBorder="1" applyAlignment="1">
      <alignment wrapText="1"/>
    </xf>
    <xf numFmtId="0" fontId="16" fillId="4" borderId="31" xfId="0" applyFont="1" applyFill="1" applyBorder="1" applyAlignment="1">
      <alignment wrapText="1"/>
    </xf>
    <xf numFmtId="0" fontId="16" fillId="4" borderId="76" xfId="0" applyFont="1" applyFill="1" applyBorder="1" applyAlignment="1">
      <alignment horizontal="center" wrapText="1"/>
    </xf>
    <xf numFmtId="0" fontId="16" fillId="4" borderId="64" xfId="0" applyFont="1" applyFill="1" applyBorder="1" applyAlignment="1">
      <alignment horizontal="center" wrapText="1"/>
    </xf>
    <xf numFmtId="0" fontId="16" fillId="4" borderId="19" xfId="0" applyFont="1" applyFill="1" applyBorder="1" applyAlignment="1">
      <alignment horizontal="center"/>
    </xf>
    <xf numFmtId="0" fontId="16" fillId="4" borderId="30" xfId="0" applyFont="1" applyFill="1" applyBorder="1" applyAlignment="1">
      <alignment horizontal="center"/>
    </xf>
    <xf numFmtId="0" fontId="16" fillId="4" borderId="14" xfId="0" applyFont="1" applyFill="1" applyBorder="1" applyAlignment="1">
      <alignment horizontal="center"/>
    </xf>
    <xf numFmtId="0" fontId="25" fillId="4" borderId="40" xfId="0" applyFont="1" applyFill="1" applyBorder="1" applyAlignment="1">
      <alignment wrapText="1"/>
    </xf>
    <xf numFmtId="0" fontId="25" fillId="4" borderId="31" xfId="0" applyFont="1" applyFill="1" applyBorder="1" applyAlignment="1">
      <alignment wrapText="1"/>
    </xf>
    <xf numFmtId="0" fontId="25" fillId="4" borderId="42" xfId="0" applyFont="1" applyFill="1" applyBorder="1" applyAlignment="1">
      <alignment wrapText="1"/>
    </xf>
    <xf numFmtId="0" fontId="25" fillId="4" borderId="77" xfId="0" applyFont="1" applyFill="1" applyBorder="1" applyAlignment="1">
      <alignment horizontal="left" wrapText="1"/>
    </xf>
    <xf numFmtId="0" fontId="25" fillId="4" borderId="27" xfId="0" applyFont="1" applyFill="1" applyBorder="1" applyAlignment="1">
      <alignment horizontal="left" wrapText="1"/>
    </xf>
    <xf numFmtId="0" fontId="25" fillId="4" borderId="52" xfId="0" applyFont="1" applyFill="1" applyBorder="1" applyAlignment="1">
      <alignment horizontal="left" wrapText="1"/>
    </xf>
    <xf numFmtId="0" fontId="16" fillId="4" borderId="49" xfId="0" applyFont="1" applyFill="1" applyBorder="1" applyAlignment="1">
      <alignment horizontal="center"/>
    </xf>
    <xf numFmtId="0" fontId="16" fillId="4" borderId="41" xfId="0" applyFont="1" applyFill="1" applyBorder="1" applyAlignment="1">
      <alignment horizontal="center"/>
    </xf>
    <xf numFmtId="0" fontId="25" fillId="4" borderId="40" xfId="0" applyFont="1" applyFill="1" applyBorder="1" applyAlignment="1">
      <alignment horizontal="left" wrapText="1"/>
    </xf>
    <xf numFmtId="0" fontId="25" fillId="4" borderId="31" xfId="0" applyFont="1" applyFill="1" applyBorder="1" applyAlignment="1">
      <alignment horizontal="left" wrapText="1"/>
    </xf>
    <xf numFmtId="0" fontId="25" fillId="4" borderId="42" xfId="0" applyFont="1" applyFill="1" applyBorder="1" applyAlignment="1">
      <alignment horizontal="left" wrapText="1"/>
    </xf>
    <xf numFmtId="0" fontId="15" fillId="0" borderId="52" xfId="0" applyFont="1" applyBorder="1" applyProtection="1">
      <protection locked="0"/>
    </xf>
    <xf numFmtId="0" fontId="15" fillId="4" borderId="45" xfId="0" applyFont="1" applyFill="1" applyBorder="1" applyAlignment="1">
      <alignment vertical="top" wrapText="1"/>
    </xf>
    <xf numFmtId="1" fontId="24" fillId="0" borderId="19" xfId="0" applyNumberFormat="1" applyFont="1" applyBorder="1" applyAlignment="1" applyProtection="1">
      <alignment horizontal="center"/>
      <protection hidden="1"/>
    </xf>
    <xf numFmtId="9" fontId="16" fillId="0" borderId="42" xfId="0" applyNumberFormat="1" applyFont="1" applyBorder="1" applyAlignment="1" applyProtection="1">
      <alignment horizontal="center"/>
      <protection hidden="1"/>
    </xf>
    <xf numFmtId="1" fontId="24" fillId="0" borderId="42" xfId="0" applyNumberFormat="1" applyFont="1" applyBorder="1" applyAlignment="1" applyProtection="1">
      <alignment horizontal="center"/>
      <protection hidden="1"/>
    </xf>
    <xf numFmtId="0" fontId="16" fillId="4" borderId="105" xfId="0" applyFont="1" applyFill="1" applyBorder="1" applyAlignment="1">
      <alignment horizontal="center" vertical="center"/>
    </xf>
    <xf numFmtId="0" fontId="16" fillId="4" borderId="77" xfId="0" applyFont="1" applyFill="1" applyBorder="1" applyAlignment="1">
      <alignment horizontal="center" vertical="center"/>
    </xf>
    <xf numFmtId="0" fontId="15" fillId="4" borderId="40" xfId="0" applyFont="1" applyFill="1" applyBorder="1" applyAlignment="1">
      <alignment horizontal="left" wrapText="1"/>
    </xf>
    <xf numFmtId="0" fontId="15" fillId="4" borderId="31" xfId="0" applyFont="1" applyFill="1" applyBorder="1" applyAlignment="1">
      <alignment horizontal="left" wrapText="1"/>
    </xf>
    <xf numFmtId="0" fontId="15" fillId="4" borderId="42" xfId="0" applyFont="1" applyFill="1" applyBorder="1" applyAlignment="1">
      <alignment horizontal="left" wrapText="1"/>
    </xf>
    <xf numFmtId="0" fontId="16" fillId="4" borderId="49"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76" xfId="0" applyFont="1" applyFill="1" applyBorder="1" applyAlignment="1">
      <alignment horizontal="center"/>
    </xf>
    <xf numFmtId="0" fontId="16" fillId="4" borderId="64" xfId="0" applyFont="1" applyFill="1" applyBorder="1" applyAlignment="1">
      <alignment horizontal="center"/>
    </xf>
    <xf numFmtId="0" fontId="16" fillId="4" borderId="56" xfId="0" applyFont="1" applyFill="1" applyBorder="1" applyAlignment="1">
      <alignment horizontal="center"/>
    </xf>
    <xf numFmtId="0" fontId="16" fillId="4" borderId="50" xfId="0" applyFont="1" applyFill="1" applyBorder="1" applyAlignment="1">
      <alignment horizontal="center"/>
    </xf>
    <xf numFmtId="0" fontId="16" fillId="4" borderId="41" xfId="0" applyFont="1" applyFill="1" applyBorder="1" applyAlignment="1">
      <alignment horizontal="center" vertical="center"/>
    </xf>
    <xf numFmtId="9" fontId="16" fillId="0" borderId="41" xfId="0" applyNumberFormat="1" applyFont="1" applyBorder="1" applyAlignment="1" applyProtection="1">
      <alignment horizontal="center"/>
      <protection hidden="1"/>
    </xf>
    <xf numFmtId="0" fontId="21" fillId="0" borderId="92" xfId="0" applyFont="1" applyBorder="1" applyAlignment="1">
      <alignment wrapText="1"/>
    </xf>
    <xf numFmtId="0" fontId="26" fillId="0" borderId="45" xfId="0" applyFont="1" applyBorder="1" applyAlignment="1" applyProtection="1">
      <alignment horizontal="center" vertical="top" wrapText="1"/>
      <protection locked="0"/>
    </xf>
    <xf numFmtId="0" fontId="26" fillId="0" borderId="46" xfId="0" applyFont="1" applyBorder="1" applyAlignment="1" applyProtection="1">
      <alignment horizontal="center" vertical="top" wrapText="1"/>
      <protection locked="0"/>
    </xf>
    <xf numFmtId="0" fontId="27" fillId="0" borderId="45" xfId="0" applyFont="1" applyBorder="1" applyProtection="1">
      <protection locked="0"/>
    </xf>
    <xf numFmtId="0" fontId="27" fillId="0" borderId="46" xfId="0" applyFont="1" applyBorder="1" applyProtection="1">
      <protection locked="0"/>
    </xf>
    <xf numFmtId="0" fontId="15" fillId="4" borderId="66" xfId="0" applyFont="1" applyFill="1" applyBorder="1" applyAlignment="1">
      <alignment horizontal="left" wrapText="1"/>
    </xf>
    <xf numFmtId="0" fontId="15" fillId="4" borderId="39" xfId="0" applyFont="1" applyFill="1" applyBorder="1" applyAlignment="1">
      <alignment horizontal="left" wrapText="1"/>
    </xf>
    <xf numFmtId="0" fontId="15" fillId="4" borderId="46" xfId="0" applyFont="1" applyFill="1" applyBorder="1" applyAlignment="1">
      <alignment vertical="top" wrapText="1"/>
    </xf>
    <xf numFmtId="0" fontId="15" fillId="4" borderId="36" xfId="0" applyFont="1" applyFill="1" applyBorder="1" applyAlignment="1">
      <alignment horizontal="left" vertical="top" wrapText="1"/>
    </xf>
    <xf numFmtId="0" fontId="22" fillId="9" borderId="75" xfId="0" applyFont="1" applyFill="1" applyBorder="1" applyAlignment="1">
      <alignment horizontal="left" vertical="top" wrapText="1"/>
    </xf>
    <xf numFmtId="0" fontId="22" fillId="9" borderId="40" xfId="0" applyFont="1" applyFill="1" applyBorder="1" applyAlignment="1">
      <alignment horizontal="left" vertical="top" wrapText="1"/>
    </xf>
    <xf numFmtId="0" fontId="22" fillId="9" borderId="44" xfId="0" applyFont="1" applyFill="1" applyBorder="1" applyAlignment="1">
      <alignment horizontal="left" vertical="top" wrapText="1"/>
    </xf>
    <xf numFmtId="49" fontId="22" fillId="16" borderId="32" xfId="0" applyNumberFormat="1" applyFont="1" applyFill="1" applyBorder="1" applyAlignment="1" applyProtection="1">
      <alignment horizontal="left" vertical="top" wrapText="1"/>
      <protection locked="0"/>
    </xf>
    <xf numFmtId="0" fontId="16" fillId="4" borderId="68" xfId="0" applyFont="1" applyFill="1" applyBorder="1" applyAlignment="1">
      <alignment horizontal="center"/>
    </xf>
    <xf numFmtId="1" fontId="24" fillId="0" borderId="18" xfId="0" applyNumberFormat="1" applyFont="1" applyBorder="1" applyAlignment="1" applyProtection="1">
      <alignment horizontal="center"/>
      <protection hidden="1"/>
    </xf>
    <xf numFmtId="0" fontId="16" fillId="4" borderId="78" xfId="0" applyFont="1" applyFill="1" applyBorder="1" applyAlignment="1">
      <alignment horizontal="center" vertical="center"/>
    </xf>
    <xf numFmtId="0" fontId="22" fillId="9" borderId="75" xfId="0" applyFont="1" applyFill="1" applyBorder="1" applyAlignment="1">
      <alignment vertical="top" wrapText="1"/>
    </xf>
    <xf numFmtId="0" fontId="22" fillId="9" borderId="40" xfId="0" applyFont="1" applyFill="1" applyBorder="1" applyAlignment="1">
      <alignment vertical="top" wrapText="1"/>
    </xf>
    <xf numFmtId="0" fontId="22" fillId="9" borderId="44" xfId="0" applyFont="1" applyFill="1" applyBorder="1" applyAlignment="1">
      <alignment vertical="top" wrapText="1"/>
    </xf>
    <xf numFmtId="0" fontId="16" fillId="4" borderId="85" xfId="0" applyFont="1" applyFill="1" applyBorder="1" applyAlignment="1">
      <alignment horizontal="center"/>
    </xf>
    <xf numFmtId="0" fontId="16" fillId="4" borderId="32" xfId="0" applyFont="1" applyFill="1" applyBorder="1" applyAlignment="1">
      <alignment horizontal="center"/>
    </xf>
    <xf numFmtId="0" fontId="16" fillId="4" borderId="20" xfId="0" applyFont="1" applyFill="1" applyBorder="1" applyAlignment="1">
      <alignment horizontal="center"/>
    </xf>
    <xf numFmtId="0" fontId="16" fillId="4" borderId="51" xfId="0" applyFont="1" applyFill="1" applyBorder="1" applyAlignment="1">
      <alignment horizontal="center"/>
    </xf>
    <xf numFmtId="0" fontId="27" fillId="0" borderId="45" xfId="0" applyFont="1" applyBorder="1" applyAlignment="1" applyProtection="1">
      <alignment wrapText="1"/>
      <protection locked="0"/>
    </xf>
    <xf numFmtId="0" fontId="27" fillId="0" borderId="46" xfId="0" applyFont="1" applyBorder="1" applyAlignment="1" applyProtection="1">
      <alignment wrapText="1"/>
      <protection locked="0"/>
    </xf>
    <xf numFmtId="0" fontId="27" fillId="0" borderId="31" xfId="0" applyFont="1" applyBorder="1" applyProtection="1">
      <protection locked="0"/>
    </xf>
    <xf numFmtId="0" fontId="27" fillId="0" borderId="42" xfId="0" applyFont="1" applyBorder="1" applyProtection="1">
      <protection locked="0"/>
    </xf>
    <xf numFmtId="49" fontId="22" fillId="22" borderId="71" xfId="0" applyNumberFormat="1" applyFont="1" applyFill="1" applyBorder="1" applyAlignment="1" applyProtection="1">
      <alignment horizontal="left" vertical="top" wrapText="1"/>
      <protection locked="0"/>
    </xf>
    <xf numFmtId="49" fontId="22" fillId="22" borderId="45" xfId="0" applyNumberFormat="1" applyFont="1" applyFill="1" applyBorder="1" applyAlignment="1" applyProtection="1">
      <alignment horizontal="left" vertical="top" wrapText="1"/>
      <protection locked="0"/>
    </xf>
    <xf numFmtId="49" fontId="22" fillId="22" borderId="46" xfId="0" applyNumberFormat="1" applyFont="1" applyFill="1" applyBorder="1" applyAlignment="1" applyProtection="1">
      <alignment horizontal="left" vertical="top" wrapText="1"/>
      <protection locked="0"/>
    </xf>
    <xf numFmtId="0" fontId="16" fillId="4" borderId="63" xfId="0" applyFont="1" applyFill="1" applyBorder="1" applyAlignment="1">
      <alignment horizontal="center"/>
    </xf>
    <xf numFmtId="0" fontId="16" fillId="4" borderId="45" xfId="0" applyFont="1" applyFill="1" applyBorder="1" applyAlignment="1">
      <alignment horizontal="center"/>
    </xf>
    <xf numFmtId="0" fontId="16" fillId="4" borderId="75" xfId="0" applyFont="1" applyFill="1" applyBorder="1" applyAlignment="1">
      <alignment horizontal="center" vertical="center"/>
    </xf>
    <xf numFmtId="0" fontId="16" fillId="4" borderId="40" xfId="0" applyFont="1" applyFill="1" applyBorder="1" applyAlignment="1">
      <alignment horizontal="center" vertical="center"/>
    </xf>
    <xf numFmtId="0" fontId="27" fillId="0" borderId="45" xfId="0" applyFont="1" applyBorder="1" applyAlignment="1" applyProtection="1">
      <alignment horizontal="center"/>
      <protection locked="0"/>
    </xf>
    <xf numFmtId="0" fontId="27" fillId="0" borderId="46" xfId="0" applyFont="1" applyBorder="1" applyAlignment="1" applyProtection="1">
      <alignment horizontal="center"/>
      <protection locked="0"/>
    </xf>
    <xf numFmtId="1" fontId="24" fillId="0" borderId="41" xfId="0" applyNumberFormat="1" applyFont="1" applyBorder="1" applyAlignment="1" applyProtection="1">
      <alignment horizontal="center"/>
      <protection hidden="1"/>
    </xf>
    <xf numFmtId="1" fontId="24" fillId="0" borderId="31" xfId="0" applyNumberFormat="1" applyFont="1" applyBorder="1" applyAlignment="1" applyProtection="1">
      <alignment horizontal="center"/>
      <protection hidden="1"/>
    </xf>
    <xf numFmtId="0" fontId="15" fillId="4" borderId="45" xfId="0" applyFont="1" applyFill="1" applyBorder="1" applyAlignment="1">
      <alignment horizontal="left" vertical="top" wrapText="1"/>
    </xf>
    <xf numFmtId="2" fontId="16" fillId="4" borderId="75" xfId="0" applyNumberFormat="1" applyFont="1" applyFill="1" applyBorder="1" applyAlignment="1">
      <alignment horizontal="center" vertical="center"/>
    </xf>
    <xf numFmtId="2" fontId="16" fillId="4" borderId="40" xfId="0" applyNumberFormat="1" applyFont="1" applyFill="1" applyBorder="1" applyAlignment="1">
      <alignment horizontal="center" vertical="center"/>
    </xf>
    <xf numFmtId="0" fontId="15" fillId="4" borderId="71" xfId="0" applyFont="1" applyFill="1" applyBorder="1" applyAlignment="1">
      <alignment horizontal="left" vertical="top" wrapText="1"/>
    </xf>
    <xf numFmtId="0" fontId="41" fillId="0" borderId="40" xfId="0" applyFont="1" applyBorder="1" applyAlignment="1">
      <alignment horizontal="left" vertical="top" wrapText="1"/>
    </xf>
    <xf numFmtId="0" fontId="41" fillId="0" borderId="31" xfId="0" applyFont="1" applyBorder="1" applyAlignment="1">
      <alignment horizontal="left" vertical="top" wrapText="1"/>
    </xf>
    <xf numFmtId="0" fontId="41" fillId="0" borderId="42" xfId="0" applyFont="1" applyBorder="1" applyAlignment="1">
      <alignment horizontal="left" vertical="top" wrapText="1"/>
    </xf>
    <xf numFmtId="0" fontId="15" fillId="4" borderId="83" xfId="0" applyFont="1" applyFill="1" applyBorder="1" applyAlignment="1">
      <alignment wrapText="1"/>
    </xf>
    <xf numFmtId="0" fontId="16" fillId="4" borderId="44" xfId="0" applyFont="1" applyFill="1" applyBorder="1" applyAlignment="1">
      <alignment horizontal="center" vertical="center"/>
    </xf>
    <xf numFmtId="0" fontId="15" fillId="4" borderId="24" xfId="0" applyFont="1" applyFill="1" applyBorder="1" applyAlignment="1">
      <alignment horizontal="left" wrapText="1"/>
    </xf>
    <xf numFmtId="0" fontId="15" fillId="4" borderId="32" xfId="0" applyFont="1" applyFill="1" applyBorder="1" applyAlignment="1">
      <alignment horizontal="left" wrapText="1"/>
    </xf>
    <xf numFmtId="0" fontId="15" fillId="4" borderId="44" xfId="0" applyFont="1" applyFill="1" applyBorder="1" applyAlignment="1">
      <alignment horizontal="left" wrapText="1"/>
    </xf>
    <xf numFmtId="0" fontId="15" fillId="4" borderId="45" xfId="0" applyFont="1" applyFill="1" applyBorder="1" applyAlignment="1">
      <alignment horizontal="left" wrapText="1"/>
    </xf>
    <xf numFmtId="0" fontId="15" fillId="4" borderId="67" xfId="0" applyFont="1" applyFill="1" applyBorder="1" applyAlignment="1">
      <alignment horizontal="left" wrapText="1"/>
    </xf>
    <xf numFmtId="0" fontId="16" fillId="4" borderId="24" xfId="0" applyFont="1" applyFill="1" applyBorder="1" applyAlignment="1">
      <alignment horizontal="center"/>
    </xf>
    <xf numFmtId="0" fontId="16" fillId="4" borderId="25" xfId="0" applyFont="1" applyFill="1" applyBorder="1" applyAlignment="1">
      <alignment horizontal="center"/>
    </xf>
    <xf numFmtId="0" fontId="26" fillId="0" borderId="24" xfId="0" applyFont="1" applyBorder="1" applyAlignment="1">
      <alignment horizontal="left" wrapText="1"/>
    </xf>
    <xf numFmtId="0" fontId="26" fillId="0" borderId="31" xfId="0" applyFont="1" applyBorder="1" applyAlignment="1">
      <alignment horizontal="left" wrapText="1"/>
    </xf>
    <xf numFmtId="0" fontId="26" fillId="0" borderId="32" xfId="0" applyFont="1" applyBorder="1" applyAlignment="1">
      <alignment horizontal="left" wrapText="1"/>
    </xf>
    <xf numFmtId="0" fontId="16" fillId="4" borderId="26" xfId="0" applyFont="1" applyFill="1" applyBorder="1" applyAlignment="1">
      <alignment horizontal="center"/>
    </xf>
    <xf numFmtId="0" fontId="16" fillId="4" borderId="43" xfId="0" applyFont="1" applyFill="1" applyBorder="1" applyAlignment="1">
      <alignment horizontal="center"/>
    </xf>
    <xf numFmtId="0" fontId="26" fillId="0" borderId="42" xfId="0" applyFont="1" applyBorder="1" applyAlignment="1">
      <alignment wrapText="1"/>
    </xf>
    <xf numFmtId="0" fontId="26" fillId="0" borderId="29" xfId="0" applyFont="1" applyBorder="1" applyAlignment="1" applyProtection="1">
      <alignment wrapText="1"/>
      <protection locked="0"/>
    </xf>
    <xf numFmtId="0" fontId="26" fillId="0" borderId="26" xfId="0" applyFont="1" applyBorder="1" applyAlignment="1" applyProtection="1">
      <alignment wrapText="1"/>
      <protection locked="0"/>
    </xf>
    <xf numFmtId="0" fontId="26" fillId="0" borderId="18" xfId="0" applyFont="1" applyBorder="1" applyAlignment="1" applyProtection="1">
      <alignment wrapText="1"/>
      <protection locked="0"/>
    </xf>
    <xf numFmtId="0" fontId="26" fillId="0" borderId="55" xfId="0" applyFont="1" applyBorder="1" applyAlignment="1">
      <alignment horizontal="left" wrapText="1"/>
    </xf>
    <xf numFmtId="0" fontId="16" fillId="4" borderId="76" xfId="0" applyFont="1" applyFill="1" applyBorder="1" applyAlignment="1">
      <alignment horizontal="center" vertical="center"/>
    </xf>
    <xf numFmtId="0" fontId="26" fillId="0" borderId="42" xfId="0" applyFont="1" applyBorder="1" applyAlignment="1">
      <alignment horizontal="left" wrapText="1"/>
    </xf>
    <xf numFmtId="49" fontId="22" fillId="16" borderId="25" xfId="0" applyNumberFormat="1" applyFont="1" applyFill="1" applyBorder="1" applyAlignment="1" applyProtection="1">
      <alignment horizontal="left" wrapText="1"/>
      <protection locked="0"/>
    </xf>
    <xf numFmtId="49" fontId="22" fillId="16" borderId="27" xfId="0" applyNumberFormat="1" applyFont="1" applyFill="1" applyBorder="1" applyAlignment="1" applyProtection="1">
      <alignment horizontal="left" wrapText="1"/>
      <protection locked="0"/>
    </xf>
    <xf numFmtId="49" fontId="22" fillId="16" borderId="20" xfId="0" applyNumberFormat="1" applyFont="1" applyFill="1" applyBorder="1" applyAlignment="1" applyProtection="1">
      <alignment horizontal="left" wrapText="1"/>
      <protection locked="0"/>
    </xf>
    <xf numFmtId="0" fontId="15" fillId="4" borderId="36" xfId="0" applyFont="1" applyFill="1" applyBorder="1" applyAlignment="1">
      <alignment horizontal="left" wrapText="1"/>
    </xf>
    <xf numFmtId="0" fontId="15" fillId="4" borderId="48" xfId="0" applyFont="1" applyFill="1" applyBorder="1" applyAlignment="1">
      <alignment horizontal="left" wrapText="1"/>
    </xf>
    <xf numFmtId="0" fontId="15" fillId="4" borderId="37" xfId="0" applyFont="1" applyFill="1" applyBorder="1" applyAlignment="1">
      <alignment horizontal="left" wrapText="1"/>
    </xf>
    <xf numFmtId="0" fontId="15" fillId="4" borderId="80" xfId="0" applyFont="1" applyFill="1" applyBorder="1" applyAlignment="1">
      <alignment horizontal="left" wrapText="1"/>
    </xf>
    <xf numFmtId="0" fontId="15" fillId="4" borderId="63" xfId="0" applyFont="1" applyFill="1" applyBorder="1" applyAlignment="1">
      <alignment horizontal="left" wrapText="1"/>
    </xf>
    <xf numFmtId="0" fontId="15" fillId="4" borderId="55" xfId="0" applyFont="1" applyFill="1" applyBorder="1" applyAlignment="1">
      <alignment horizontal="left" wrapText="1"/>
    </xf>
    <xf numFmtId="0" fontId="15" fillId="4" borderId="46" xfId="0" applyFont="1" applyFill="1" applyBorder="1" applyAlignment="1">
      <alignment horizontal="left" wrapText="1"/>
    </xf>
    <xf numFmtId="0" fontId="26" fillId="0" borderId="40" xfId="0" applyFont="1" applyBorder="1" applyAlignment="1">
      <alignment vertical="center" wrapText="1"/>
    </xf>
    <xf numFmtId="0" fontId="26" fillId="0" borderId="31" xfId="0" applyFont="1" applyBorder="1" applyAlignment="1">
      <alignment vertical="center" wrapText="1"/>
    </xf>
    <xf numFmtId="0" fontId="26" fillId="0" borderId="42" xfId="0" applyFont="1" applyBorder="1" applyAlignment="1">
      <alignment vertical="center" wrapText="1"/>
    </xf>
    <xf numFmtId="0" fontId="41" fillId="0" borderId="40" xfId="0" applyFont="1" applyBorder="1" applyAlignment="1">
      <alignment vertical="center" wrapText="1"/>
    </xf>
    <xf numFmtId="0" fontId="41" fillId="0" borderId="31" xfId="0" applyFont="1" applyBorder="1" applyAlignment="1">
      <alignment vertical="center" wrapText="1"/>
    </xf>
    <xf numFmtId="0" fontId="41" fillId="0" borderId="42" xfId="0" applyFont="1" applyBorder="1" applyAlignment="1">
      <alignment vertical="center" wrapText="1"/>
    </xf>
    <xf numFmtId="0" fontId="15" fillId="4" borderId="63" xfId="0" applyFont="1" applyFill="1" applyBorder="1" applyAlignment="1">
      <alignment wrapText="1"/>
    </xf>
    <xf numFmtId="0" fontId="15" fillId="4" borderId="55" xfId="0" applyFont="1" applyFill="1" applyBorder="1" applyAlignment="1">
      <alignment wrapText="1"/>
    </xf>
    <xf numFmtId="0" fontId="26" fillId="0" borderId="40" xfId="0" applyFont="1" applyBorder="1" applyAlignment="1">
      <alignment wrapText="1"/>
    </xf>
    <xf numFmtId="0" fontId="15" fillId="4" borderId="26" xfId="0" applyFont="1" applyFill="1" applyBorder="1" applyAlignment="1">
      <alignment wrapText="1"/>
    </xf>
    <xf numFmtId="0" fontId="15" fillId="4" borderId="70" xfId="0" applyFont="1" applyFill="1" applyBorder="1" applyAlignment="1">
      <alignment wrapText="1"/>
    </xf>
    <xf numFmtId="49" fontId="22" fillId="16" borderId="41" xfId="0" applyNumberFormat="1" applyFont="1" applyFill="1" applyBorder="1" applyAlignment="1" applyProtection="1">
      <alignment horizontal="left" vertical="top" wrapText="1"/>
      <protection locked="0"/>
    </xf>
    <xf numFmtId="0" fontId="16" fillId="4" borderId="35" xfId="0" applyFont="1" applyFill="1" applyBorder="1" applyAlignment="1">
      <alignment horizontal="center"/>
    </xf>
    <xf numFmtId="0" fontId="15" fillId="4" borderId="35" xfId="0" applyFont="1" applyFill="1" applyBorder="1" applyAlignment="1">
      <alignment horizontal="left" wrapText="1"/>
    </xf>
    <xf numFmtId="0" fontId="16" fillId="4" borderId="79" xfId="0" applyFont="1" applyFill="1" applyBorder="1" applyAlignment="1">
      <alignment horizontal="center" vertical="center"/>
    </xf>
    <xf numFmtId="0" fontId="16" fillId="4" borderId="79" xfId="0" applyFont="1" applyFill="1" applyBorder="1" applyAlignment="1">
      <alignment horizontal="center" wrapText="1"/>
    </xf>
    <xf numFmtId="0" fontId="16" fillId="4" borderId="77" xfId="0" applyFont="1" applyFill="1" applyBorder="1" applyAlignment="1">
      <alignment horizontal="center" wrapText="1"/>
    </xf>
    <xf numFmtId="0" fontId="22" fillId="9" borderId="77" xfId="0" applyFont="1" applyFill="1" applyBorder="1" applyAlignment="1">
      <alignment vertical="top" wrapText="1"/>
    </xf>
    <xf numFmtId="0" fontId="16" fillId="4" borderId="75" xfId="0" applyFont="1" applyFill="1" applyBorder="1" applyAlignment="1">
      <alignment horizontal="center"/>
    </xf>
    <xf numFmtId="0" fontId="16" fillId="4" borderId="44" xfId="0" applyFont="1" applyFill="1" applyBorder="1" applyAlignment="1">
      <alignment horizontal="center"/>
    </xf>
    <xf numFmtId="0" fontId="16" fillId="4" borderId="75"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5" fillId="4" borderId="86" xfId="0" applyFont="1" applyFill="1" applyBorder="1" applyAlignment="1">
      <alignment wrapText="1"/>
    </xf>
    <xf numFmtId="0" fontId="16" fillId="4" borderId="18" xfId="0" applyFont="1" applyFill="1" applyBorder="1" applyAlignment="1">
      <alignment horizontal="center"/>
    </xf>
    <xf numFmtId="0" fontId="16" fillId="4" borderId="101" xfId="0" applyFont="1" applyFill="1" applyBorder="1" applyAlignment="1">
      <alignment horizontal="center" vertical="center"/>
    </xf>
    <xf numFmtId="0" fontId="16" fillId="4" borderId="82" xfId="0" applyFont="1" applyFill="1" applyBorder="1" applyAlignment="1">
      <alignment horizontal="center" vertical="center"/>
    </xf>
    <xf numFmtId="0" fontId="15" fillId="4" borderId="44" xfId="0" applyFont="1" applyFill="1" applyBorder="1" applyAlignment="1">
      <alignment wrapText="1"/>
    </xf>
    <xf numFmtId="0" fontId="15" fillId="4" borderId="45" xfId="0" applyFont="1" applyFill="1" applyBorder="1" applyAlignment="1">
      <alignment wrapText="1"/>
    </xf>
    <xf numFmtId="0" fontId="15" fillId="4" borderId="46" xfId="0" applyFont="1" applyFill="1" applyBorder="1" applyAlignment="1">
      <alignment wrapText="1"/>
    </xf>
    <xf numFmtId="0" fontId="23" fillId="4" borderId="104" xfId="0" applyFont="1" applyFill="1" applyBorder="1" applyAlignment="1">
      <alignment horizontal="center"/>
    </xf>
    <xf numFmtId="0" fontId="23" fillId="4" borderId="68" xfId="0" applyFont="1" applyFill="1" applyBorder="1" applyAlignment="1">
      <alignment horizontal="center"/>
    </xf>
    <xf numFmtId="0" fontId="16" fillId="4" borderId="103" xfId="0" applyFont="1" applyFill="1" applyBorder="1" applyAlignment="1">
      <alignment horizontal="center"/>
    </xf>
    <xf numFmtId="0" fontId="22" fillId="4" borderId="75" xfId="0" applyFont="1" applyFill="1" applyBorder="1" applyAlignment="1">
      <alignment wrapText="1"/>
    </xf>
    <xf numFmtId="0" fontId="22" fillId="4" borderId="63" xfId="0" applyFont="1" applyFill="1" applyBorder="1" applyAlignment="1">
      <alignment wrapText="1"/>
    </xf>
    <xf numFmtId="0" fontId="16" fillId="4" borderId="87" xfId="0" applyFont="1" applyFill="1" applyBorder="1" applyAlignment="1">
      <alignment horizontal="center" vertical="center"/>
    </xf>
    <xf numFmtId="0" fontId="16" fillId="4" borderId="27" xfId="0" applyFont="1" applyFill="1" applyBorder="1" applyAlignment="1">
      <alignment horizontal="center"/>
    </xf>
    <xf numFmtId="0" fontId="15" fillId="4" borderId="49" xfId="0" applyFont="1" applyFill="1" applyBorder="1" applyAlignment="1">
      <alignment horizontal="center"/>
    </xf>
    <xf numFmtId="0" fontId="15" fillId="4" borderId="43" xfId="0" applyFont="1" applyFill="1" applyBorder="1" applyAlignment="1">
      <alignment horizontal="center"/>
    </xf>
    <xf numFmtId="0" fontId="15" fillId="4" borderId="66" xfId="0" applyFont="1" applyFill="1" applyBorder="1" applyAlignment="1">
      <alignment wrapText="1"/>
    </xf>
    <xf numFmtId="0" fontId="15" fillId="4" borderId="88" xfId="0" applyFont="1" applyFill="1" applyBorder="1" applyAlignment="1">
      <alignment wrapText="1"/>
    </xf>
    <xf numFmtId="0" fontId="37" fillId="9" borderId="36" xfId="0" applyFont="1" applyFill="1" applyBorder="1" applyAlignment="1">
      <alignment horizontal="center" wrapText="1"/>
    </xf>
    <xf numFmtId="0" fontId="37" fillId="9" borderId="48" xfId="0" applyFont="1" applyFill="1" applyBorder="1" applyAlignment="1">
      <alignment horizontal="center" wrapText="1"/>
    </xf>
    <xf numFmtId="49" fontId="26" fillId="5" borderId="24" xfId="0" applyNumberFormat="1" applyFont="1" applyFill="1" applyBorder="1" applyAlignment="1">
      <alignment vertical="center" wrapText="1"/>
    </xf>
    <xf numFmtId="49" fontId="15" fillId="5" borderId="31" xfId="0" applyNumberFormat="1" applyFont="1" applyFill="1" applyBorder="1" applyAlignment="1">
      <alignment vertical="center" wrapText="1"/>
    </xf>
    <xf numFmtId="49" fontId="15" fillId="5" borderId="42" xfId="0" applyNumberFormat="1" applyFont="1" applyFill="1" applyBorder="1" applyAlignment="1">
      <alignment vertical="center" wrapText="1"/>
    </xf>
    <xf numFmtId="49" fontId="15" fillId="5" borderId="24" xfId="0" applyNumberFormat="1" applyFont="1" applyFill="1" applyBorder="1" applyAlignment="1">
      <alignment vertical="center" wrapText="1"/>
    </xf>
    <xf numFmtId="0" fontId="15" fillId="4" borderId="39" xfId="0" applyFont="1" applyFill="1" applyBorder="1" applyAlignment="1">
      <alignment vertical="top" wrapText="1"/>
    </xf>
    <xf numFmtId="49" fontId="36" fillId="4" borderId="35" xfId="0" applyNumberFormat="1" applyFont="1" applyFill="1" applyBorder="1" applyAlignment="1">
      <alignment horizontal="center"/>
    </xf>
    <xf numFmtId="49" fontId="39" fillId="0" borderId="36" xfId="0" applyNumberFormat="1" applyFont="1" applyBorder="1" applyAlignment="1">
      <alignment horizontal="center"/>
    </xf>
    <xf numFmtId="0" fontId="16" fillId="4" borderId="79" xfId="0" applyFont="1" applyFill="1" applyBorder="1" applyAlignment="1">
      <alignment horizontal="center"/>
    </xf>
    <xf numFmtId="0" fontId="16" fillId="4" borderId="87" xfId="0" applyFont="1" applyFill="1" applyBorder="1" applyAlignment="1">
      <alignment horizontal="center"/>
    </xf>
    <xf numFmtId="0" fontId="16" fillId="4" borderId="82" xfId="0" applyFont="1" applyFill="1" applyBorder="1" applyAlignment="1">
      <alignment horizontal="center"/>
    </xf>
    <xf numFmtId="0" fontId="16" fillId="4" borderId="55" xfId="0" applyFont="1" applyFill="1" applyBorder="1" applyAlignment="1">
      <alignment horizontal="center"/>
    </xf>
    <xf numFmtId="0" fontId="15" fillId="4" borderId="43" xfId="0" applyFont="1" applyFill="1" applyBorder="1" applyAlignment="1">
      <alignment vertical="top" wrapText="1"/>
    </xf>
    <xf numFmtId="0" fontId="15" fillId="4" borderId="41" xfId="0" applyFont="1" applyFill="1" applyBorder="1" applyAlignment="1">
      <alignment horizontal="left" vertical="top" wrapText="1"/>
    </xf>
    <xf numFmtId="0" fontId="15" fillId="4" borderId="43" xfId="0" applyFont="1" applyFill="1" applyBorder="1" applyAlignment="1">
      <alignment horizontal="left" vertical="top" wrapText="1"/>
    </xf>
    <xf numFmtId="0" fontId="15" fillId="4" borderId="42" xfId="0" applyFont="1" applyFill="1" applyBorder="1" applyAlignment="1">
      <alignment horizontal="left" vertical="top" wrapText="1"/>
    </xf>
    <xf numFmtId="0" fontId="15" fillId="4" borderId="112" xfId="0" applyFont="1" applyFill="1" applyBorder="1" applyAlignment="1">
      <alignment horizontal="left" vertical="top" wrapText="1"/>
    </xf>
    <xf numFmtId="0" fontId="31" fillId="4" borderId="24" xfId="0" applyFont="1" applyFill="1" applyBorder="1" applyAlignment="1">
      <alignment vertical="top" wrapText="1"/>
    </xf>
    <xf numFmtId="49" fontId="22" fillId="22" borderId="25" xfId="0" applyNumberFormat="1" applyFont="1" applyFill="1" applyBorder="1" applyAlignment="1" applyProtection="1">
      <alignment horizontal="left" vertical="top" wrapText="1"/>
      <protection locked="0"/>
    </xf>
    <xf numFmtId="49" fontId="22" fillId="22" borderId="27" xfId="0" applyNumberFormat="1" applyFont="1" applyFill="1" applyBorder="1" applyAlignment="1" applyProtection="1">
      <alignment horizontal="left" vertical="top" wrapText="1"/>
      <protection locked="0"/>
    </xf>
    <xf numFmtId="49" fontId="22" fillId="22" borderId="20" xfId="0" applyNumberFormat="1" applyFont="1" applyFill="1" applyBorder="1" applyAlignment="1" applyProtection="1">
      <alignment horizontal="left" vertical="top" wrapText="1"/>
      <protection locked="0"/>
    </xf>
    <xf numFmtId="0" fontId="22" fillId="0" borderId="25" xfId="0" applyFont="1" applyBorder="1" applyAlignment="1" applyProtection="1">
      <alignment horizontal="left" wrapText="1"/>
      <protection locked="0"/>
    </xf>
    <xf numFmtId="0" fontId="22" fillId="0" borderId="27" xfId="0" applyFont="1" applyBorder="1" applyAlignment="1" applyProtection="1">
      <alignment horizontal="left" wrapText="1"/>
      <protection locked="0"/>
    </xf>
    <xf numFmtId="0" fontId="22" fillId="0" borderId="20" xfId="0" applyFont="1" applyBorder="1" applyAlignment="1" applyProtection="1">
      <alignment horizontal="left" wrapText="1"/>
      <protection locked="0"/>
    </xf>
    <xf numFmtId="0" fontId="21" fillId="14" borderId="31" xfId="0" applyFont="1" applyFill="1" applyBorder="1" applyAlignment="1">
      <alignment vertical="top" wrapText="1"/>
    </xf>
    <xf numFmtId="0" fontId="15" fillId="14" borderId="31" xfId="0" applyFont="1" applyFill="1" applyBorder="1" applyAlignment="1">
      <alignment vertical="top" wrapText="1"/>
    </xf>
    <xf numFmtId="0" fontId="15" fillId="0" borderId="31" xfId="0" applyFont="1" applyBorder="1" applyAlignment="1">
      <alignment vertical="center" wrapText="1"/>
    </xf>
    <xf numFmtId="0" fontId="0" fillId="0" borderId="0" xfId="0"/>
    <xf numFmtId="0" fontId="89" fillId="16" borderId="35" xfId="0" applyFont="1" applyFill="1" applyBorder="1" applyAlignment="1">
      <alignment horizontal="left" wrapText="1"/>
    </xf>
    <xf numFmtId="0" fontId="89" fillId="16" borderId="35" xfId="0" applyFont="1" applyFill="1" applyBorder="1" applyAlignment="1">
      <alignment horizontal="left" vertical="top" wrapText="1"/>
    </xf>
    <xf numFmtId="0" fontId="58" fillId="0" borderId="31" xfId="0" applyFont="1" applyBorder="1" applyAlignment="1">
      <alignment vertical="center" wrapText="1"/>
    </xf>
    <xf numFmtId="0" fontId="58" fillId="15" borderId="36" xfId="0" applyFont="1" applyFill="1" applyBorder="1" applyAlignment="1">
      <alignment horizontal="center"/>
    </xf>
    <xf numFmtId="0" fontId="58" fillId="15" borderId="48" xfId="0" applyFont="1" applyFill="1" applyBorder="1" applyAlignment="1">
      <alignment horizontal="center"/>
    </xf>
    <xf numFmtId="0" fontId="86" fillId="15" borderId="35" xfId="0" applyFont="1" applyFill="1" applyBorder="1" applyAlignment="1">
      <alignment vertical="center" wrapText="1"/>
    </xf>
    <xf numFmtId="0" fontId="22" fillId="15" borderId="35" xfId="0" applyFont="1" applyFill="1" applyBorder="1" applyAlignment="1">
      <alignment vertical="center" wrapText="1"/>
    </xf>
    <xf numFmtId="0" fontId="15" fillId="0" borderId="31" xfId="0" applyFont="1" applyBorder="1" applyAlignment="1">
      <alignment horizontal="left" vertical="center" wrapText="1"/>
    </xf>
    <xf numFmtId="0" fontId="58" fillId="15" borderId="36" xfId="0" applyFont="1" applyFill="1" applyBorder="1" applyAlignment="1">
      <alignment wrapText="1"/>
    </xf>
    <xf numFmtId="0" fontId="58" fillId="15" borderId="48" xfId="0" applyFont="1" applyFill="1" applyBorder="1" applyAlignment="1">
      <alignment wrapText="1"/>
    </xf>
    <xf numFmtId="0" fontId="58" fillId="15" borderId="37" xfId="0" applyFont="1" applyFill="1" applyBorder="1" applyAlignment="1">
      <alignment wrapText="1"/>
    </xf>
    <xf numFmtId="0" fontId="68" fillId="16" borderId="45" xfId="0" applyFont="1" applyFill="1" applyBorder="1"/>
    <xf numFmtId="0" fontId="68" fillId="16" borderId="46" xfId="0" applyFont="1" applyFill="1" applyBorder="1"/>
    <xf numFmtId="0" fontId="68" fillId="16" borderId="40" xfId="0" applyFont="1" applyFill="1" applyBorder="1" applyAlignment="1">
      <alignment wrapText="1"/>
    </xf>
    <xf numFmtId="0" fontId="68" fillId="16" borderId="31" xfId="0" applyFont="1" applyFill="1" applyBorder="1" applyAlignment="1">
      <alignment wrapText="1"/>
    </xf>
    <xf numFmtId="0" fontId="68" fillId="16" borderId="42" xfId="0" applyFont="1" applyFill="1" applyBorder="1" applyAlignment="1">
      <alignment wrapText="1"/>
    </xf>
    <xf numFmtId="0" fontId="68" fillId="16" borderId="40" xfId="0" applyFont="1" applyFill="1" applyBorder="1" applyAlignment="1">
      <alignment horizontal="left" vertical="center" wrapText="1"/>
    </xf>
    <xf numFmtId="0" fontId="68" fillId="16" borderId="42" xfId="0" applyFont="1" applyFill="1" applyBorder="1" applyAlignment="1">
      <alignment horizontal="left" vertical="center" wrapText="1"/>
    </xf>
    <xf numFmtId="0" fontId="22" fillId="0" borderId="45" xfId="0" applyFont="1" applyBorder="1" applyAlignment="1">
      <alignment vertical="center" wrapText="1"/>
    </xf>
    <xf numFmtId="0" fontId="58" fillId="0" borderId="45" xfId="0" applyFont="1" applyBorder="1" applyAlignment="1">
      <alignment vertical="center" wrapText="1"/>
    </xf>
    <xf numFmtId="0" fontId="58" fillId="15" borderId="35" xfId="0" applyFont="1" applyFill="1" applyBorder="1" applyAlignment="1">
      <alignment horizontal="center" vertical="center" wrapText="1"/>
    </xf>
    <xf numFmtId="0" fontId="58" fillId="15" borderId="36" xfId="0" applyFont="1" applyFill="1" applyBorder="1" applyAlignment="1">
      <alignment horizontal="center" vertical="center"/>
    </xf>
    <xf numFmtId="0" fontId="58" fillId="15" borderId="37" xfId="0" applyFont="1" applyFill="1" applyBorder="1" applyAlignment="1">
      <alignment horizontal="center" vertical="center"/>
    </xf>
    <xf numFmtId="0" fontId="58" fillId="15" borderId="37" xfId="0" applyFont="1" applyFill="1" applyBorder="1" applyAlignment="1">
      <alignment horizontal="center"/>
    </xf>
    <xf numFmtId="0" fontId="21" fillId="0" borderId="31" xfId="0" applyFont="1" applyBorder="1" applyAlignment="1">
      <alignment vertical="top" wrapText="1"/>
    </xf>
    <xf numFmtId="0" fontId="21" fillId="14" borderId="0" xfId="0" applyFont="1" applyFill="1" applyAlignment="1">
      <alignment vertical="top" wrapText="1"/>
    </xf>
    <xf numFmtId="0" fontId="15" fillId="0" borderId="0" xfId="0" applyFont="1" applyAlignment="1">
      <alignment vertical="top" wrapText="1"/>
    </xf>
    <xf numFmtId="0" fontId="21" fillId="14" borderId="0" xfId="0" applyFont="1" applyFill="1" applyAlignment="1">
      <alignment wrapText="1"/>
    </xf>
    <xf numFmtId="0" fontId="15" fillId="0" borderId="0" xfId="0" applyFont="1" applyAlignment="1">
      <alignment wrapText="1"/>
    </xf>
    <xf numFmtId="0" fontId="15" fillId="0" borderId="0" xfId="0" applyFont="1" applyAlignment="1">
      <alignment vertical="center" wrapText="1"/>
    </xf>
    <xf numFmtId="0" fontId="15" fillId="0" borderId="42" xfId="0" applyFont="1" applyBorder="1" applyAlignment="1">
      <alignment horizontal="left" vertical="center" wrapText="1"/>
    </xf>
    <xf numFmtId="0" fontId="82" fillId="16" borderId="36" xfId="0" applyFont="1" applyFill="1" applyBorder="1" applyAlignment="1">
      <alignment vertical="center"/>
    </xf>
    <xf numFmtId="0" fontId="82" fillId="16" borderId="48" xfId="0" applyFont="1" applyFill="1" applyBorder="1" applyAlignment="1">
      <alignment vertical="center"/>
    </xf>
    <xf numFmtId="0" fontId="82" fillId="16" borderId="37" xfId="0" applyFont="1" applyFill="1" applyBorder="1" applyAlignment="1">
      <alignment vertical="center"/>
    </xf>
    <xf numFmtId="0" fontId="51" fillId="11" borderId="36" xfId="0" applyFont="1" applyFill="1" applyBorder="1" applyAlignment="1">
      <alignment horizontal="left"/>
    </xf>
    <xf numFmtId="0" fontId="51" fillId="11" borderId="48" xfId="0" applyFont="1" applyFill="1" applyBorder="1" applyAlignment="1">
      <alignment horizontal="left"/>
    </xf>
    <xf numFmtId="0" fontId="51" fillId="11" borderId="37" xfId="0" applyFont="1" applyFill="1" applyBorder="1" applyAlignment="1">
      <alignment horizontal="left"/>
    </xf>
    <xf numFmtId="0" fontId="58" fillId="15" borderId="75" xfId="0" applyFont="1" applyFill="1" applyBorder="1" applyAlignment="1">
      <alignment vertical="center" wrapText="1"/>
    </xf>
    <xf numFmtId="0" fontId="58" fillId="15" borderId="63" xfId="0" applyFont="1" applyFill="1" applyBorder="1" applyAlignment="1">
      <alignment vertical="center" wrapText="1"/>
    </xf>
    <xf numFmtId="0" fontId="58" fillId="15" borderId="61" xfId="0" applyFont="1" applyFill="1" applyBorder="1" applyAlignment="1">
      <alignment vertical="center" wrapText="1"/>
    </xf>
    <xf numFmtId="0" fontId="58" fillId="15" borderId="40" xfId="0" applyFont="1" applyFill="1" applyBorder="1" applyAlignment="1">
      <alignment vertical="center" wrapText="1"/>
    </xf>
    <xf numFmtId="0" fontId="58" fillId="15" borderId="31" xfId="0" applyFont="1" applyFill="1" applyBorder="1" applyAlignment="1">
      <alignment vertical="center" wrapText="1"/>
    </xf>
    <xf numFmtId="0" fontId="58" fillId="15" borderId="42" xfId="0" applyFont="1" applyFill="1" applyBorder="1" applyAlignment="1">
      <alignment vertical="center" wrapText="1"/>
    </xf>
    <xf numFmtId="0" fontId="58" fillId="15" borderId="48" xfId="0" applyFont="1" applyFill="1" applyBorder="1"/>
    <xf numFmtId="0" fontId="58" fillId="15" borderId="37" xfId="0" applyFont="1" applyFill="1" applyBorder="1"/>
    <xf numFmtId="0" fontId="15" fillId="0" borderId="66" xfId="0" applyFont="1" applyBorder="1" applyAlignment="1" applyProtection="1">
      <alignment horizontal="left"/>
      <protection locked="0"/>
    </xf>
    <xf numFmtId="9" fontId="48" fillId="0" borderId="1" xfId="0" applyNumberFormat="1" applyFont="1" applyBorder="1" applyAlignment="1" applyProtection="1">
      <alignment horizontal="left"/>
      <protection locked="0"/>
    </xf>
    <xf numFmtId="9" fontId="49" fillId="0" borderId="1" xfId="0" applyNumberFormat="1" applyFont="1" applyBorder="1" applyAlignment="1" applyProtection="1">
      <alignment horizontal="left"/>
      <protection locked="0"/>
    </xf>
    <xf numFmtId="0" fontId="47" fillId="0" borderId="0" xfId="0" applyFont="1" applyAlignment="1">
      <alignment horizontal="left"/>
    </xf>
    <xf numFmtId="0" fontId="48" fillId="0" borderId="0" xfId="0" applyFont="1"/>
    <xf numFmtId="0" fontId="9" fillId="0" borderId="0" xfId="0" applyFont="1" applyProtection="1">
      <protection locked="0"/>
    </xf>
    <xf numFmtId="0" fontId="0" fillId="0" borderId="0" xfId="0" applyProtection="1">
      <protection locked="0"/>
    </xf>
    <xf numFmtId="0" fontId="47" fillId="0" borderId="0" xfId="0" applyFont="1"/>
    <xf numFmtId="0" fontId="15" fillId="0" borderId="1" xfId="0" applyFont="1" applyBorder="1" applyAlignment="1" applyProtection="1">
      <alignment horizontal="left"/>
      <protection locked="0"/>
    </xf>
    <xf numFmtId="0" fontId="22" fillId="0" borderId="1" xfId="0" applyFont="1" applyBorder="1" applyAlignment="1" applyProtection="1">
      <alignment horizontal="left"/>
      <protection locked="0"/>
    </xf>
    <xf numFmtId="0" fontId="47" fillId="0" borderId="63" xfId="0" applyFont="1" applyBorder="1" applyAlignment="1">
      <alignment horizontal="right"/>
    </xf>
    <xf numFmtId="0" fontId="15" fillId="0" borderId="45" xfId="0" applyFont="1" applyBorder="1" applyAlignment="1" applyProtection="1">
      <alignment horizontal="left"/>
      <protection locked="0"/>
    </xf>
    <xf numFmtId="0" fontId="15" fillId="0" borderId="63" xfId="0" applyFont="1" applyBorder="1" applyAlignment="1">
      <alignment horizontal="center"/>
    </xf>
    <xf numFmtId="0" fontId="5" fillId="0" borderId="31" xfId="0" applyFont="1" applyBorder="1" applyProtection="1">
      <protection locked="0"/>
    </xf>
    <xf numFmtId="0" fontId="5" fillId="0" borderId="45" xfId="0" applyFont="1" applyBorder="1" applyProtection="1">
      <protection locked="0"/>
    </xf>
    <xf numFmtId="0" fontId="21" fillId="0" borderId="0" xfId="0" applyFont="1"/>
    <xf numFmtId="0" fontId="16" fillId="0" borderId="0" xfId="0" applyFont="1" applyAlignment="1">
      <alignment wrapText="1"/>
    </xf>
    <xf numFmtId="49" fontId="16" fillId="0" borderId="0" xfId="0" applyNumberFormat="1" applyFont="1" applyAlignment="1">
      <alignment wrapText="1"/>
    </xf>
    <xf numFmtId="0" fontId="15" fillId="0" borderId="31" xfId="0" applyFont="1" applyBorder="1" applyAlignment="1">
      <alignment vertical="top"/>
    </xf>
    <xf numFmtId="0" fontId="15" fillId="0" borderId="31" xfId="0" applyFont="1" applyBorder="1" applyAlignment="1">
      <alignment vertical="top" wrapText="1"/>
    </xf>
    <xf numFmtId="0" fontId="47" fillId="3" borderId="5" xfId="0" applyFont="1" applyFill="1" applyBorder="1" applyAlignment="1">
      <alignment wrapText="1"/>
    </xf>
    <xf numFmtId="0" fontId="49" fillId="0" borderId="2" xfId="0" applyFont="1" applyBorder="1"/>
    <xf numFmtId="0" fontId="49" fillId="0" borderId="33" xfId="0" applyFont="1" applyBorder="1"/>
    <xf numFmtId="0" fontId="16" fillId="0" borderId="5" xfId="0" applyFont="1" applyBorder="1"/>
    <xf numFmtId="0" fontId="54" fillId="0" borderId="6" xfId="0" applyFont="1" applyBorder="1"/>
    <xf numFmtId="0" fontId="47" fillId="3" borderId="5" xfId="0" applyFont="1" applyFill="1" applyBorder="1" applyAlignment="1">
      <alignment vertical="center" wrapText="1"/>
    </xf>
    <xf numFmtId="0" fontId="49" fillId="0" borderId="6" xfId="0" applyFont="1" applyBorder="1"/>
    <xf numFmtId="0" fontId="15" fillId="4" borderId="7" xfId="0" applyFont="1" applyFill="1" applyBorder="1" applyAlignment="1">
      <alignment vertical="center" wrapText="1"/>
    </xf>
    <xf numFmtId="0" fontId="22" fillId="0" borderId="12" xfId="0" applyFont="1" applyBorder="1"/>
    <xf numFmtId="0" fontId="21" fillId="4" borderId="7" xfId="0" applyFont="1" applyFill="1" applyBorder="1" applyAlignment="1">
      <alignment horizontal="center" textRotation="90" wrapText="1"/>
    </xf>
    <xf numFmtId="0" fontId="21" fillId="4" borderId="5" xfId="0" applyFont="1" applyFill="1" applyBorder="1" applyAlignment="1">
      <alignment horizontal="center" vertical="center" wrapText="1"/>
    </xf>
    <xf numFmtId="0" fontId="71" fillId="17" borderId="36" xfId="0" applyFont="1" applyFill="1" applyBorder="1" applyAlignment="1">
      <alignment wrapText="1"/>
    </xf>
    <xf numFmtId="0" fontId="72" fillId="9" borderId="48" xfId="0" applyFont="1" applyFill="1" applyBorder="1"/>
    <xf numFmtId="0" fontId="72" fillId="9" borderId="37" xfId="0" applyFont="1" applyFill="1" applyBorder="1"/>
    <xf numFmtId="0" fontId="16" fillId="0" borderId="36" xfId="0" applyFont="1" applyBorder="1" applyAlignment="1" applyProtection="1">
      <alignment horizontal="left"/>
      <protection locked="0"/>
    </xf>
    <xf numFmtId="0" fontId="16" fillId="0" borderId="48" xfId="0" applyFont="1" applyBorder="1" applyAlignment="1" applyProtection="1">
      <alignment horizontal="left"/>
      <protection locked="0"/>
    </xf>
    <xf numFmtId="0" fontId="16" fillId="0" borderId="37" xfId="0" applyFont="1" applyBorder="1" applyAlignment="1" applyProtection="1">
      <alignment horizontal="left"/>
      <protection locked="0"/>
    </xf>
    <xf numFmtId="0" fontId="16" fillId="0" borderId="5" xfId="0" applyFont="1" applyBorder="1" applyAlignment="1">
      <alignment wrapText="1"/>
    </xf>
    <xf numFmtId="0" fontId="54" fillId="0" borderId="6" xfId="0" applyFont="1" applyBorder="1" applyAlignment="1">
      <alignment wrapText="1"/>
    </xf>
    <xf numFmtId="0" fontId="25" fillId="0" borderId="0" xfId="0" applyFont="1" applyAlignment="1">
      <alignment vertical="center" wrapText="1"/>
    </xf>
    <xf numFmtId="0" fontId="15" fillId="15" borderId="75" xfId="0" applyFont="1" applyFill="1" applyBorder="1" applyAlignment="1">
      <alignment wrapText="1"/>
    </xf>
    <xf numFmtId="0" fontId="15" fillId="15" borderId="63" xfId="0" applyFont="1" applyFill="1" applyBorder="1" applyAlignment="1">
      <alignment wrapText="1"/>
    </xf>
    <xf numFmtId="0" fontId="15" fillId="15" borderId="61" xfId="0" applyFont="1" applyFill="1" applyBorder="1" applyAlignment="1">
      <alignment wrapText="1"/>
    </xf>
    <xf numFmtId="49" fontId="75" fillId="18" borderId="31" xfId="0" applyNumberFormat="1" applyFont="1" applyFill="1" applyBorder="1" applyAlignment="1">
      <alignment horizontal="left" wrapText="1"/>
    </xf>
    <xf numFmtId="0" fontId="15" fillId="19" borderId="36" xfId="0" applyFont="1" applyFill="1" applyBorder="1" applyAlignment="1">
      <alignment horizontal="left" wrapText="1"/>
    </xf>
    <xf numFmtId="0" fontId="15" fillId="19" borderId="48" xfId="0" applyFont="1" applyFill="1" applyBorder="1" applyAlignment="1">
      <alignment horizontal="left" wrapText="1"/>
    </xf>
    <xf numFmtId="0" fontId="15" fillId="19" borderId="37" xfId="0" applyFont="1" applyFill="1" applyBorder="1" applyAlignment="1">
      <alignment horizontal="left" wrapText="1"/>
    </xf>
    <xf numFmtId="0" fontId="21" fillId="4" borderId="35" xfId="0" applyFont="1" applyFill="1" applyBorder="1" applyAlignment="1" applyProtection="1">
      <alignment vertical="center" wrapText="1"/>
      <protection locked="0"/>
    </xf>
    <xf numFmtId="0" fontId="43" fillId="0" borderId="35" xfId="0" applyFont="1" applyBorder="1" applyProtection="1">
      <protection locked="0"/>
    </xf>
    <xf numFmtId="0" fontId="21" fillId="4" borderId="35" xfId="0" applyFont="1" applyFill="1" applyBorder="1" applyAlignment="1" applyProtection="1">
      <alignment horizontal="center" vertical="center" wrapText="1"/>
      <protection locked="0"/>
    </xf>
    <xf numFmtId="0" fontId="21" fillId="4" borderId="49" xfId="0" applyFont="1" applyFill="1" applyBorder="1" applyAlignment="1" applyProtection="1">
      <alignment horizontal="center" vertical="center" wrapText="1"/>
      <protection locked="0"/>
    </xf>
    <xf numFmtId="0" fontId="21" fillId="4" borderId="43" xfId="0" applyFont="1" applyFill="1" applyBorder="1" applyAlignment="1" applyProtection="1">
      <alignment horizontal="center" vertical="center" wrapText="1"/>
      <protection locked="0"/>
    </xf>
  </cellXfs>
  <cellStyles count="3">
    <cellStyle name="Input" xfId="1" builtinId="20"/>
    <cellStyle name="Normal" xfId="0" builtinId="0"/>
    <cellStyle name="Title" xfId="2" builtinId="15"/>
  </cellStyles>
  <dxfs count="5">
    <dxf>
      <fill>
        <patternFill>
          <bgColor rgb="FF00B050"/>
        </patternFill>
      </fill>
    </dxf>
    <dxf>
      <fill>
        <patternFill>
          <bgColor rgb="FFFF0000"/>
        </patternFill>
      </fill>
    </dxf>
    <dxf>
      <font>
        <b val="0"/>
        <i val="0"/>
      </font>
      <fill>
        <patternFill>
          <bgColor rgb="FF00B050"/>
        </patternFill>
      </fill>
    </dxf>
    <dxf>
      <font>
        <b val="0"/>
        <i val="0"/>
      </font>
      <fill>
        <patternFill>
          <bgColor rgb="FFFF0000"/>
        </patternFill>
      </fill>
    </dxf>
    <dxf>
      <fill>
        <patternFill>
          <bgColor rgb="FFFFFF00"/>
        </patternFill>
      </fill>
    </dxf>
  </dxfs>
  <tableStyles count="0" defaultTableStyle="TableStyleMedium2" defaultPivotStyle="PivotStyleLight16"/>
  <colors>
    <mruColors>
      <color rgb="FFFFFFCC"/>
      <color rgb="FF00FF00"/>
      <color rgb="FFFFFFE7"/>
      <color rgb="FF008000"/>
      <color rgb="FF0000FF"/>
      <color rgb="FFDBE5F1"/>
      <color rgb="FFF1F5F9"/>
      <color rgb="FF006600"/>
      <color rgb="FFFFCC99"/>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339090</xdr:colOff>
      <xdr:row>11</xdr:row>
      <xdr:rowOff>80010</xdr:rowOff>
    </xdr:from>
    <xdr:ext cx="2143125" cy="1304925"/>
    <xdr:pic>
      <xdr:nvPicPr>
        <xdr:cNvPr id="2" name="image1.jpg" descr="A picture containing char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46910" y="3105150"/>
          <a:ext cx="2143125" cy="1304925"/>
        </a:xfrm>
        <a:prstGeom prst="rect">
          <a:avLst/>
        </a:prstGeom>
        <a:noFill/>
      </xdr:spPr>
    </xdr:pic>
    <xdr:clientData fLocksWithSheet="0"/>
  </xdr:oneCellAnchor>
  <xdr:twoCellAnchor editAs="oneCell">
    <xdr:from>
      <xdr:col>2</xdr:col>
      <xdr:colOff>409460</xdr:colOff>
      <xdr:row>20</xdr:row>
      <xdr:rowOff>152400</xdr:rowOff>
    </xdr:from>
    <xdr:to>
      <xdr:col>6</xdr:col>
      <xdr:colOff>163196</xdr:colOff>
      <xdr:row>30</xdr:row>
      <xdr:rowOff>1101</xdr:rowOff>
    </xdr:to>
    <xdr:pic>
      <xdr:nvPicPr>
        <xdr:cNvPr id="3" name="Picture 2" descr="Diagram&#10;&#10;Description automatically generated">
          <a:extLst>
            <a:ext uri="{FF2B5EF4-FFF2-40B4-BE49-F238E27FC236}">
              <a16:creationId xmlns:a16="http://schemas.microsoft.com/office/drawing/2014/main" id="{6B4E5523-8B47-6D70-B5BC-5753D7F00DE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117" r="8685" b="18085"/>
        <a:stretch/>
      </xdr:blipFill>
      <xdr:spPr bwMode="auto">
        <a:xfrm>
          <a:off x="2017280" y="4754880"/>
          <a:ext cx="2131176" cy="160130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C10-019E-4D2C-B1BC-805085447D54}">
  <dimension ref="A1:L128"/>
  <sheetViews>
    <sheetView workbookViewId="0">
      <selection activeCell="M10" sqref="M10"/>
    </sheetView>
  </sheetViews>
  <sheetFormatPr defaultRowHeight="14.4" x14ac:dyDescent="0.3"/>
  <cols>
    <col min="1" max="1" width="21.44140625" customWidth="1"/>
    <col min="2" max="2" width="44.88671875" customWidth="1"/>
    <col min="3" max="3" width="10.5546875" customWidth="1"/>
  </cols>
  <sheetData>
    <row r="1" spans="1:9" s="359" customFormat="1" ht="28.8" customHeight="1" x14ac:dyDescent="0.4">
      <c r="A1" s="567" t="s">
        <v>323</v>
      </c>
      <c r="B1" s="357"/>
      <c r="C1" s="358"/>
      <c r="D1" s="358"/>
      <c r="E1" s="358"/>
      <c r="F1" s="358"/>
      <c r="G1" s="358"/>
      <c r="H1" s="358"/>
      <c r="I1" s="358"/>
    </row>
    <row r="2" spans="1:9" x14ac:dyDescent="0.3">
      <c r="A2" s="1"/>
      <c r="B2" s="1"/>
    </row>
    <row r="3" spans="1:9" ht="15.6" x14ac:dyDescent="0.3">
      <c r="A3" s="360" t="s">
        <v>324</v>
      </c>
      <c r="B3" s="360" t="s">
        <v>9</v>
      </c>
      <c r="C3" s="361"/>
      <c r="D3" s="361"/>
      <c r="E3" s="361"/>
      <c r="F3" s="361"/>
      <c r="G3" s="361"/>
      <c r="H3" s="361"/>
      <c r="I3" s="361"/>
    </row>
    <row r="4" spans="1:9" x14ac:dyDescent="0.3">
      <c r="A4" s="363"/>
      <c r="B4" s="362"/>
      <c r="C4" s="362"/>
      <c r="D4" s="362"/>
      <c r="E4" s="362"/>
      <c r="F4" s="364"/>
      <c r="G4" s="364"/>
      <c r="H4" s="364"/>
      <c r="I4" s="364"/>
    </row>
    <row r="5" spans="1:9" x14ac:dyDescent="0.3">
      <c r="A5" s="363"/>
      <c r="B5" s="443" t="s">
        <v>360</v>
      </c>
      <c r="C5" s="362"/>
      <c r="D5" s="362"/>
      <c r="E5" s="362"/>
      <c r="F5" s="364"/>
      <c r="G5" s="364"/>
      <c r="H5" s="364"/>
      <c r="I5" s="364"/>
    </row>
    <row r="6" spans="1:9" x14ac:dyDescent="0.3">
      <c r="A6" s="363"/>
      <c r="B6" s="443"/>
      <c r="C6" s="362"/>
      <c r="D6" s="362"/>
      <c r="E6" s="362"/>
      <c r="F6" s="364"/>
      <c r="G6" s="364"/>
      <c r="H6" s="364"/>
      <c r="I6" s="364"/>
    </row>
    <row r="7" spans="1:9" x14ac:dyDescent="0.3">
      <c r="A7" s="612" t="s">
        <v>798</v>
      </c>
      <c r="B7" s="1080" t="s">
        <v>801</v>
      </c>
      <c r="C7" s="1080"/>
      <c r="D7" s="1080"/>
      <c r="E7" s="1080"/>
      <c r="F7" s="1080"/>
      <c r="G7" s="1080"/>
      <c r="H7" s="1080"/>
      <c r="I7" s="1080"/>
    </row>
    <row r="8" spans="1:9" ht="14.4" customHeight="1" x14ac:dyDescent="0.3">
      <c r="A8" s="612"/>
      <c r="B8" s="1080" t="s">
        <v>802</v>
      </c>
      <c r="C8" s="1080"/>
      <c r="D8" s="1080"/>
      <c r="E8" s="1080"/>
      <c r="F8" s="1103"/>
      <c r="G8" s="614"/>
      <c r="H8" s="613"/>
      <c r="I8" s="613"/>
    </row>
    <row r="9" spans="1:9" ht="14.4" customHeight="1" x14ac:dyDescent="0.3">
      <c r="A9" s="612"/>
      <c r="B9" s="1080" t="s">
        <v>803</v>
      </c>
      <c r="C9" s="1080"/>
      <c r="D9" s="1080"/>
      <c r="E9" s="1080"/>
      <c r="F9" s="1080"/>
      <c r="G9" s="1080"/>
      <c r="H9" s="1080"/>
      <c r="I9" s="613"/>
    </row>
    <row r="10" spans="1:9" ht="43.2" customHeight="1" x14ac:dyDescent="0.3">
      <c r="A10" s="612"/>
      <c r="B10" s="1080" t="s">
        <v>804</v>
      </c>
      <c r="C10" s="1080"/>
      <c r="D10" s="1080"/>
      <c r="E10" s="1080"/>
      <c r="F10" s="1080"/>
      <c r="G10" s="1080"/>
      <c r="H10" s="1080"/>
      <c r="I10" s="613"/>
    </row>
    <row r="11" spans="1:9" ht="43.2" customHeight="1" x14ac:dyDescent="0.3">
      <c r="A11" s="612"/>
      <c r="B11" s="1080" t="s">
        <v>805</v>
      </c>
      <c r="C11" s="1080"/>
      <c r="D11" s="1080"/>
      <c r="E11" s="1080"/>
      <c r="F11" s="1080"/>
      <c r="G11" s="1080"/>
      <c r="H11" s="1080"/>
      <c r="I11" s="613"/>
    </row>
    <row r="12" spans="1:9" ht="43.2" customHeight="1" x14ac:dyDescent="0.3">
      <c r="A12" s="616"/>
      <c r="B12" s="1080" t="s">
        <v>820</v>
      </c>
      <c r="C12" s="1080"/>
      <c r="D12" s="1080"/>
      <c r="E12" s="1080"/>
      <c r="F12" s="1080"/>
      <c r="G12" s="1080"/>
      <c r="H12" s="1080"/>
      <c r="I12" s="615"/>
    </row>
    <row r="13" spans="1:9" x14ac:dyDescent="0.3">
      <c r="A13" s="363"/>
      <c r="B13" s="443"/>
      <c r="C13" s="362"/>
      <c r="D13" s="362"/>
      <c r="E13" s="362"/>
      <c r="F13" s="364"/>
      <c r="G13" s="364"/>
      <c r="H13" s="364"/>
      <c r="I13" s="364"/>
    </row>
    <row r="14" spans="1:9" x14ac:dyDescent="0.3">
      <c r="A14" s="363"/>
      <c r="B14" s="362"/>
      <c r="C14" s="362"/>
      <c r="D14" s="362"/>
      <c r="E14" s="362"/>
      <c r="F14" s="364"/>
      <c r="G14" s="364"/>
      <c r="H14" s="364"/>
      <c r="I14" s="364"/>
    </row>
    <row r="15" spans="1:9" x14ac:dyDescent="0.3">
      <c r="A15" s="1069" t="s">
        <v>325</v>
      </c>
      <c r="B15" s="366" t="s">
        <v>320</v>
      </c>
      <c r="C15" s="364"/>
      <c r="D15" s="364"/>
      <c r="E15" s="364"/>
      <c r="F15" s="364"/>
      <c r="G15" s="364"/>
      <c r="H15" s="364"/>
      <c r="I15" s="364"/>
    </row>
    <row r="16" spans="1:9" x14ac:dyDescent="0.3">
      <c r="A16" s="1069"/>
      <c r="B16" s="367" t="s">
        <v>326</v>
      </c>
      <c r="C16" s="364"/>
      <c r="D16" s="364"/>
      <c r="E16" s="364"/>
      <c r="F16" s="364"/>
      <c r="G16" s="364"/>
      <c r="H16" s="364"/>
      <c r="I16" s="364"/>
    </row>
    <row r="17" spans="1:9" x14ac:dyDescent="0.3">
      <c r="A17" s="1069"/>
      <c r="B17" s="367"/>
      <c r="C17" s="364"/>
      <c r="D17" s="364"/>
      <c r="E17" s="364"/>
      <c r="F17" s="364"/>
      <c r="G17" s="364"/>
      <c r="H17" s="364"/>
      <c r="I17" s="364"/>
    </row>
    <row r="18" spans="1:9" x14ac:dyDescent="0.3">
      <c r="A18" s="431"/>
      <c r="B18" s="367"/>
      <c r="C18" s="364"/>
      <c r="D18" s="364"/>
      <c r="E18" s="364"/>
      <c r="F18" s="364"/>
      <c r="G18" s="364"/>
      <c r="H18" s="364"/>
      <c r="I18" s="364"/>
    </row>
    <row r="19" spans="1:9" x14ac:dyDescent="0.3">
      <c r="A19" s="431" t="s">
        <v>641</v>
      </c>
      <c r="B19" s="366" t="s">
        <v>645</v>
      </c>
      <c r="C19" s="364"/>
      <c r="D19" s="364"/>
      <c r="E19" s="364"/>
      <c r="F19" s="364"/>
      <c r="G19" s="364"/>
      <c r="H19" s="364"/>
      <c r="I19" s="364"/>
    </row>
    <row r="20" spans="1:9" x14ac:dyDescent="0.3">
      <c r="A20" s="431"/>
      <c r="B20" s="367" t="s">
        <v>644</v>
      </c>
      <c r="C20" s="364"/>
      <c r="D20" s="364"/>
      <c r="E20" s="364"/>
      <c r="F20" s="364"/>
      <c r="G20" s="364"/>
      <c r="H20" s="364"/>
      <c r="I20" s="364"/>
    </row>
    <row r="21" spans="1:9" ht="43.2" customHeight="1" x14ac:dyDescent="0.3">
      <c r="A21" s="431"/>
      <c r="B21" s="1071" t="s">
        <v>722</v>
      </c>
      <c r="C21" s="1071"/>
      <c r="D21" s="1071"/>
      <c r="E21" s="1071"/>
      <c r="F21" s="1071"/>
      <c r="G21" s="1071"/>
      <c r="H21" s="1071"/>
      <c r="I21" s="364"/>
    </row>
    <row r="22" spans="1:9" x14ac:dyDescent="0.3">
      <c r="A22" s="431"/>
      <c r="B22" s="367"/>
      <c r="C22" s="364"/>
      <c r="D22" s="364"/>
      <c r="E22" s="364"/>
      <c r="F22" s="364"/>
      <c r="G22" s="364"/>
      <c r="H22" s="364"/>
      <c r="I22" s="364"/>
    </row>
    <row r="23" spans="1:9" x14ac:dyDescent="0.3">
      <c r="A23" s="365"/>
      <c r="B23" s="367"/>
      <c r="C23" s="364"/>
      <c r="D23" s="364"/>
      <c r="E23" s="364"/>
      <c r="F23" s="364"/>
      <c r="G23" s="364"/>
      <c r="H23" s="364"/>
      <c r="I23" s="364"/>
    </row>
    <row r="24" spans="1:9" x14ac:dyDescent="0.3">
      <c r="A24" s="1069" t="s">
        <v>642</v>
      </c>
      <c r="B24" s="366" t="s">
        <v>321</v>
      </c>
      <c r="C24" s="364"/>
      <c r="D24" s="364"/>
      <c r="E24" s="364"/>
      <c r="F24" s="364"/>
      <c r="G24" s="364"/>
      <c r="H24" s="364"/>
      <c r="I24" s="364"/>
    </row>
    <row r="25" spans="1:9" s="549" customFormat="1" ht="43.2" customHeight="1" x14ac:dyDescent="0.3">
      <c r="A25" s="1070"/>
      <c r="B25" s="1071" t="s">
        <v>816</v>
      </c>
      <c r="C25" s="1071"/>
      <c r="D25" s="1071"/>
      <c r="E25" s="1071"/>
      <c r="F25" s="1071"/>
      <c r="G25" s="1071"/>
      <c r="H25" s="1071"/>
      <c r="I25" s="618"/>
    </row>
    <row r="26" spans="1:9" ht="43.2" customHeight="1" x14ac:dyDescent="0.3">
      <c r="A26" s="1070"/>
      <c r="B26" s="1071" t="s">
        <v>817</v>
      </c>
      <c r="C26" s="1071"/>
      <c r="D26" s="1071"/>
      <c r="E26" s="1071"/>
      <c r="F26" s="1071"/>
      <c r="G26" s="1071"/>
      <c r="H26" s="1071"/>
      <c r="I26" s="364"/>
    </row>
    <row r="27" spans="1:9" ht="72" customHeight="1" x14ac:dyDescent="0.3">
      <c r="A27" s="1070"/>
      <c r="B27" s="1075" t="s">
        <v>818</v>
      </c>
      <c r="C27" s="1075"/>
      <c r="D27" s="1075"/>
      <c r="E27" s="1075"/>
      <c r="F27" s="1075"/>
      <c r="G27" s="1075"/>
      <c r="H27" s="1075"/>
      <c r="I27" s="364"/>
    </row>
    <row r="28" spans="1:9" x14ac:dyDescent="0.3">
      <c r="A28" s="1070"/>
      <c r="B28" s="367"/>
      <c r="C28" s="364"/>
      <c r="D28" s="364"/>
      <c r="E28" s="364"/>
      <c r="F28" s="364"/>
      <c r="G28" s="364"/>
      <c r="H28" s="364"/>
      <c r="I28" s="364"/>
    </row>
    <row r="29" spans="1:9" x14ac:dyDescent="0.3">
      <c r="A29" s="1070"/>
      <c r="B29" s="367" t="s">
        <v>375</v>
      </c>
      <c r="C29" s="364"/>
      <c r="D29" s="364"/>
      <c r="E29" s="364"/>
      <c r="F29" s="364"/>
      <c r="G29" s="364"/>
      <c r="H29" s="364"/>
      <c r="I29" s="364"/>
    </row>
    <row r="30" spans="1:9" x14ac:dyDescent="0.3">
      <c r="A30" s="1070"/>
      <c r="B30" s="367"/>
      <c r="C30" s="364"/>
      <c r="D30" s="364"/>
      <c r="E30" s="364"/>
      <c r="F30" s="364"/>
      <c r="G30" s="364"/>
      <c r="H30" s="364"/>
      <c r="I30" s="364"/>
    </row>
    <row r="31" spans="1:9" x14ac:dyDescent="0.3">
      <c r="A31" s="1070"/>
      <c r="B31" s="367" t="s">
        <v>469</v>
      </c>
      <c r="C31" s="364"/>
      <c r="D31" s="364"/>
      <c r="E31" s="364"/>
      <c r="F31" s="364"/>
      <c r="G31" s="364"/>
      <c r="H31" s="364"/>
      <c r="I31" s="364"/>
    </row>
    <row r="32" spans="1:9" x14ac:dyDescent="0.3">
      <c r="A32" s="369"/>
      <c r="B32" s="367"/>
      <c r="C32" s="364"/>
      <c r="D32" s="364"/>
      <c r="E32" s="364"/>
      <c r="F32" s="364"/>
      <c r="G32" s="364"/>
      <c r="H32" s="364"/>
      <c r="I32" s="364"/>
    </row>
    <row r="33" spans="1:9" x14ac:dyDescent="0.3">
      <c r="A33" s="370"/>
      <c r="B33" s="444" t="s">
        <v>382</v>
      </c>
    </row>
    <row r="34" spans="1:9" ht="28.8" customHeight="1" x14ac:dyDescent="0.3">
      <c r="A34" s="370"/>
      <c r="B34" s="1075" t="s">
        <v>383</v>
      </c>
      <c r="C34" s="1075"/>
      <c r="D34" s="1075"/>
      <c r="E34" s="1075"/>
      <c r="F34" s="1075"/>
      <c r="G34" s="1075"/>
      <c r="H34" s="1075"/>
      <c r="I34" s="1075"/>
    </row>
    <row r="35" spans="1:9" x14ac:dyDescent="0.3">
      <c r="A35" s="370"/>
      <c r="B35" s="468" t="s">
        <v>366</v>
      </c>
      <c r="C35" s="467"/>
      <c r="D35" s="467"/>
      <c r="E35" s="467"/>
      <c r="F35" s="467"/>
      <c r="G35" s="467"/>
      <c r="H35" s="467"/>
      <c r="I35" s="467"/>
    </row>
    <row r="36" spans="1:9" ht="28.8" customHeight="1" x14ac:dyDescent="0.3">
      <c r="A36" s="370"/>
      <c r="B36" s="1110" t="s">
        <v>823</v>
      </c>
      <c r="C36" s="1111"/>
      <c r="D36" s="1111"/>
      <c r="E36" s="1111"/>
      <c r="F36" s="1111"/>
      <c r="G36" s="1111"/>
      <c r="H36" s="1111"/>
      <c r="I36" s="1112"/>
    </row>
    <row r="37" spans="1:9" x14ac:dyDescent="0.3">
      <c r="A37" s="370"/>
      <c r="B37" s="1113" t="s">
        <v>385</v>
      </c>
      <c r="C37" s="1114"/>
      <c r="D37" s="1114"/>
      <c r="E37" s="1114"/>
      <c r="F37" s="1114"/>
      <c r="G37" s="1114"/>
      <c r="H37" s="1114"/>
      <c r="I37" s="1115"/>
    </row>
    <row r="38" spans="1:9" ht="14.4" customHeight="1" x14ac:dyDescent="0.3">
      <c r="A38" s="370"/>
      <c r="B38" s="469" t="s">
        <v>824</v>
      </c>
      <c r="C38" s="470"/>
      <c r="D38" s="470"/>
      <c r="E38" s="470"/>
      <c r="F38" s="470"/>
      <c r="G38" s="470"/>
      <c r="H38" s="470"/>
      <c r="I38" s="471"/>
    </row>
    <row r="39" spans="1:9" x14ac:dyDescent="0.3">
      <c r="A39" s="369"/>
      <c r="B39" s="367"/>
      <c r="C39" s="364"/>
      <c r="D39" s="364"/>
      <c r="E39" s="364"/>
      <c r="F39" s="364"/>
      <c r="G39" s="364"/>
      <c r="H39" s="364"/>
      <c r="I39" s="364"/>
    </row>
    <row r="40" spans="1:9" x14ac:dyDescent="0.3">
      <c r="A40" s="369"/>
      <c r="B40" s="367"/>
      <c r="C40" s="364"/>
      <c r="D40" s="364"/>
      <c r="E40" s="364"/>
      <c r="F40" s="364"/>
      <c r="G40" s="364"/>
      <c r="H40" s="364"/>
      <c r="I40" s="364"/>
    </row>
    <row r="41" spans="1:9" x14ac:dyDescent="0.3">
      <c r="A41" s="1069" t="s">
        <v>643</v>
      </c>
      <c r="B41" s="366" t="s">
        <v>322</v>
      </c>
      <c r="C41" s="364"/>
      <c r="D41" s="364"/>
      <c r="E41" s="364"/>
      <c r="F41" s="364"/>
      <c r="G41" s="364"/>
      <c r="H41" s="364"/>
      <c r="I41" s="364"/>
    </row>
    <row r="42" spans="1:9" x14ac:dyDescent="0.3">
      <c r="A42" s="1070"/>
      <c r="B42" s="367" t="s">
        <v>362</v>
      </c>
      <c r="C42" s="364"/>
      <c r="D42" s="364"/>
      <c r="E42" s="364"/>
      <c r="F42" s="364"/>
      <c r="G42" s="364"/>
      <c r="H42" s="364"/>
      <c r="I42" s="364"/>
    </row>
    <row r="43" spans="1:9" ht="14.4" customHeight="1" x14ac:dyDescent="0.3">
      <c r="A43" s="1070"/>
      <c r="B43" s="367" t="s">
        <v>381</v>
      </c>
      <c r="C43" s="364"/>
      <c r="D43" s="364"/>
      <c r="E43" s="364"/>
      <c r="F43" s="364"/>
      <c r="G43" s="364"/>
      <c r="H43" s="364"/>
      <c r="I43" s="364"/>
    </row>
    <row r="44" spans="1:9" ht="28.8" customHeight="1" x14ac:dyDescent="0.3">
      <c r="A44" s="1070"/>
      <c r="B44" s="1071" t="s">
        <v>859</v>
      </c>
      <c r="C44" s="1071"/>
      <c r="D44" s="1071"/>
      <c r="E44" s="1071"/>
      <c r="F44" s="1071"/>
      <c r="G44" s="1071"/>
      <c r="H44" s="1071"/>
      <c r="I44" s="1071"/>
    </row>
    <row r="45" spans="1:9" x14ac:dyDescent="0.3">
      <c r="A45" s="1070"/>
      <c r="B45" s="367" t="s">
        <v>359</v>
      </c>
      <c r="C45" s="364"/>
      <c r="D45" s="364"/>
      <c r="E45" s="364"/>
      <c r="F45" s="364"/>
      <c r="G45" s="364"/>
      <c r="H45" s="364"/>
      <c r="I45" s="364"/>
    </row>
    <row r="46" spans="1:9" x14ac:dyDescent="0.3">
      <c r="A46" s="1070"/>
      <c r="B46" s="367"/>
      <c r="C46" s="364"/>
      <c r="D46" s="364"/>
      <c r="E46" s="364"/>
      <c r="F46" s="364"/>
      <c r="G46" s="364"/>
      <c r="H46" s="364"/>
      <c r="I46" s="364"/>
    </row>
    <row r="47" spans="1:9" x14ac:dyDescent="0.3">
      <c r="A47" s="1070"/>
      <c r="B47" s="367" t="s">
        <v>356</v>
      </c>
      <c r="C47" s="364"/>
      <c r="D47" s="364"/>
      <c r="E47" s="364"/>
      <c r="F47" s="364"/>
      <c r="G47" s="364"/>
      <c r="H47" s="364"/>
      <c r="I47" s="364"/>
    </row>
    <row r="48" spans="1:9" x14ac:dyDescent="0.3">
      <c r="A48" s="1070"/>
      <c r="B48" s="367" t="s">
        <v>361</v>
      </c>
      <c r="C48" s="1104" t="s">
        <v>775</v>
      </c>
      <c r="D48" s="1105"/>
      <c r="E48" s="1105"/>
      <c r="F48" s="1105"/>
      <c r="G48" s="1105"/>
      <c r="H48" s="1106"/>
      <c r="I48" s="364"/>
    </row>
    <row r="49" spans="1:11" x14ac:dyDescent="0.3">
      <c r="A49" s="1070"/>
      <c r="B49" s="367" t="s">
        <v>363</v>
      </c>
      <c r="C49" s="364"/>
      <c r="D49" s="364"/>
      <c r="E49" s="364"/>
      <c r="F49" s="364"/>
      <c r="G49" s="364"/>
      <c r="H49" s="364"/>
      <c r="I49" s="364"/>
    </row>
    <row r="50" spans="1:11" x14ac:dyDescent="0.3">
      <c r="A50" s="1070"/>
      <c r="B50" s="367" t="s">
        <v>364</v>
      </c>
      <c r="C50" s="1107" t="s">
        <v>336</v>
      </c>
      <c r="D50" s="1108"/>
      <c r="E50" s="1108"/>
      <c r="F50" s="1108"/>
      <c r="G50" s="1108"/>
      <c r="H50" s="1109"/>
      <c r="I50" s="364"/>
    </row>
    <row r="51" spans="1:11" x14ac:dyDescent="0.3">
      <c r="A51" s="1070"/>
      <c r="B51" s="367" t="s">
        <v>354</v>
      </c>
      <c r="C51" s="600"/>
      <c r="D51" s="601"/>
      <c r="E51" s="601"/>
      <c r="F51" s="601"/>
      <c r="G51" s="364"/>
      <c r="H51" s="364"/>
      <c r="I51" s="364"/>
    </row>
    <row r="52" spans="1:11" ht="14.4" customHeight="1" x14ac:dyDescent="0.3">
      <c r="A52" s="1070"/>
      <c r="B52" s="367" t="s">
        <v>365</v>
      </c>
      <c r="C52" s="1107" t="s">
        <v>343</v>
      </c>
      <c r="D52" s="1108"/>
      <c r="E52" s="1108"/>
      <c r="F52" s="1108"/>
      <c r="G52" s="1108"/>
      <c r="H52" s="1109"/>
      <c r="I52" s="364"/>
    </row>
    <row r="53" spans="1:11" ht="14.4" customHeight="1" x14ac:dyDescent="0.3">
      <c r="A53" s="1070"/>
      <c r="B53" s="367" t="s">
        <v>809</v>
      </c>
      <c r="C53" s="409"/>
      <c r="D53" s="409"/>
      <c r="E53" s="409"/>
      <c r="F53" s="409"/>
      <c r="G53" s="409"/>
      <c r="H53" s="409"/>
      <c r="I53" s="364"/>
    </row>
    <row r="54" spans="1:11" x14ac:dyDescent="0.3">
      <c r="A54" s="1070"/>
      <c r="B54" s="367" t="s">
        <v>808</v>
      </c>
      <c r="C54" s="409"/>
      <c r="D54" s="409"/>
      <c r="E54" s="409"/>
      <c r="F54" s="409"/>
      <c r="G54" s="409"/>
      <c r="H54" s="409"/>
      <c r="I54" s="364"/>
    </row>
    <row r="55" spans="1:11" x14ac:dyDescent="0.3">
      <c r="A55" s="1070"/>
      <c r="B55" s="367" t="s">
        <v>810</v>
      </c>
      <c r="C55" s="409"/>
      <c r="D55" s="409"/>
      <c r="E55" s="409"/>
      <c r="F55" s="409"/>
      <c r="G55" s="409"/>
      <c r="H55" s="409"/>
      <c r="I55" s="364"/>
    </row>
    <row r="56" spans="1:11" x14ac:dyDescent="0.3">
      <c r="A56" s="1070"/>
      <c r="B56" s="367"/>
      <c r="C56" s="409"/>
      <c r="D56" s="409"/>
      <c r="E56" s="409"/>
      <c r="F56" s="409"/>
      <c r="G56" s="409"/>
      <c r="H56" s="409"/>
      <c r="I56" s="364"/>
    </row>
    <row r="57" spans="1:11" x14ac:dyDescent="0.3">
      <c r="A57" s="1070"/>
      <c r="B57" s="444" t="s">
        <v>795</v>
      </c>
      <c r="C57" s="409"/>
      <c r="D57" s="409"/>
      <c r="E57" s="409"/>
      <c r="F57" s="409"/>
      <c r="G57" s="409"/>
      <c r="H57" s="409"/>
      <c r="I57" s="364"/>
    </row>
    <row r="58" spans="1:11" ht="14.4" customHeight="1" x14ac:dyDescent="0.3">
      <c r="A58" s="1070"/>
      <c r="B58" s="1091" t="s">
        <v>797</v>
      </c>
      <c r="C58" s="1091"/>
      <c r="D58" s="1091"/>
      <c r="E58" s="1091"/>
      <c r="F58" s="1091"/>
      <c r="G58" s="1091"/>
      <c r="H58" s="1091"/>
      <c r="I58" s="1091"/>
    </row>
    <row r="59" spans="1:11" ht="28.8" customHeight="1" x14ac:dyDescent="0.3">
      <c r="A59" s="1070"/>
      <c r="B59" s="1078" t="s">
        <v>821</v>
      </c>
      <c r="C59" s="1078"/>
      <c r="D59" s="1078"/>
      <c r="E59" s="1078"/>
      <c r="F59" s="1078"/>
      <c r="G59" s="1078"/>
      <c r="H59" s="1078"/>
      <c r="I59" s="1078"/>
      <c r="K59" s="605" t="s">
        <v>30</v>
      </c>
    </row>
    <row r="60" spans="1:11" ht="28.8" customHeight="1" x14ac:dyDescent="0.3">
      <c r="A60" s="1070"/>
      <c r="B60" s="1079" t="s">
        <v>799</v>
      </c>
      <c r="C60" s="1079"/>
      <c r="D60" s="1079"/>
      <c r="E60" s="1079"/>
      <c r="F60" s="1079"/>
      <c r="G60" s="1079"/>
      <c r="H60" s="1079"/>
      <c r="I60" s="1079"/>
    </row>
    <row r="61" spans="1:11" x14ac:dyDescent="0.3">
      <c r="A61" s="368"/>
      <c r="B61" s="440"/>
      <c r="C61" s="364"/>
      <c r="D61" s="364"/>
      <c r="E61" s="364"/>
      <c r="F61" s="364"/>
      <c r="G61" s="364"/>
      <c r="H61" s="611"/>
      <c r="I61" s="611"/>
    </row>
    <row r="62" spans="1:11" ht="14.4" customHeight="1" x14ac:dyDescent="0.3">
      <c r="A62" s="368"/>
      <c r="B62" s="444" t="s">
        <v>794</v>
      </c>
      <c r="C62" s="364"/>
      <c r="D62" s="364"/>
      <c r="E62" s="364"/>
      <c r="F62" s="364"/>
      <c r="G62" s="364"/>
      <c r="H62" s="364"/>
      <c r="I62" s="364"/>
    </row>
    <row r="63" spans="1:11" ht="43.2" customHeight="1" x14ac:dyDescent="0.3">
      <c r="A63" s="368"/>
      <c r="B63" s="1075" t="s">
        <v>806</v>
      </c>
      <c r="C63" s="1075"/>
      <c r="D63" s="1075"/>
      <c r="E63" s="1075"/>
      <c r="F63" s="1075"/>
      <c r="G63" s="1075"/>
      <c r="H63" s="1075"/>
      <c r="I63" s="1075"/>
    </row>
    <row r="64" spans="1:11" ht="14.4" customHeight="1" x14ac:dyDescent="0.3">
      <c r="A64" s="368"/>
      <c r="B64" s="1092" t="s">
        <v>807</v>
      </c>
      <c r="C64" s="1092"/>
      <c r="D64" s="467"/>
      <c r="E64" s="467"/>
      <c r="F64" s="467"/>
      <c r="G64" s="467"/>
      <c r="H64" s="467"/>
      <c r="I64" s="467"/>
    </row>
    <row r="65" spans="1:12" ht="14.4" customHeight="1" x14ac:dyDescent="0.3">
      <c r="A65" s="368"/>
      <c r="B65" s="1093" t="s">
        <v>788</v>
      </c>
      <c r="C65" s="1093"/>
      <c r="D65" s="1093" t="s">
        <v>787</v>
      </c>
      <c r="E65" s="1093"/>
      <c r="F65" s="1093"/>
      <c r="G65" s="1093"/>
      <c r="H65" s="1093"/>
      <c r="I65" s="1093"/>
    </row>
    <row r="66" spans="1:12" s="587" customFormat="1" ht="86.4" customHeight="1" x14ac:dyDescent="0.3">
      <c r="A66" s="607"/>
      <c r="B66" s="1073" t="s">
        <v>789</v>
      </c>
      <c r="C66" s="1073"/>
      <c r="D66" s="1074" t="s">
        <v>790</v>
      </c>
      <c r="E66" s="1074"/>
      <c r="F66" s="1074"/>
      <c r="G66" s="1074"/>
      <c r="H66" s="1074"/>
      <c r="I66" s="1074"/>
    </row>
    <row r="67" spans="1:12" ht="14.4" customHeight="1" x14ac:dyDescent="0.3">
      <c r="A67" s="368"/>
      <c r="B67" s="440"/>
      <c r="C67" s="364"/>
      <c r="D67" s="364"/>
      <c r="E67" s="364"/>
      <c r="F67" s="364"/>
      <c r="G67" s="364"/>
      <c r="H67" s="364"/>
      <c r="I67" s="364"/>
    </row>
    <row r="68" spans="1:12" ht="14.4" customHeight="1" x14ac:dyDescent="0.3">
      <c r="A68" s="368"/>
      <c r="B68" s="444" t="s">
        <v>384</v>
      </c>
      <c r="C68" s="364"/>
      <c r="D68" s="364"/>
      <c r="E68" s="364"/>
      <c r="F68" s="364"/>
      <c r="G68" s="364"/>
      <c r="H68" s="364"/>
      <c r="I68" s="364"/>
    </row>
    <row r="69" spans="1:12" x14ac:dyDescent="0.3">
      <c r="A69" s="368"/>
      <c r="B69" s="440" t="s">
        <v>374</v>
      </c>
      <c r="C69" s="364"/>
      <c r="D69" s="364"/>
      <c r="E69" s="364"/>
      <c r="F69" s="364"/>
      <c r="G69" s="364"/>
      <c r="H69" s="364"/>
      <c r="I69" s="364"/>
    </row>
    <row r="70" spans="1:12" x14ac:dyDescent="0.3">
      <c r="A70" s="368"/>
      <c r="B70" s="440" t="s">
        <v>369</v>
      </c>
      <c r="C70" s="364"/>
      <c r="D70" s="364"/>
      <c r="E70" s="364"/>
      <c r="F70" s="364"/>
      <c r="G70" s="364"/>
      <c r="H70" s="364"/>
      <c r="I70" s="364"/>
    </row>
    <row r="71" spans="1:12" x14ac:dyDescent="0.3">
      <c r="A71" s="368"/>
      <c r="B71" s="444" t="s">
        <v>366</v>
      </c>
      <c r="C71" s="446"/>
      <c r="D71" s="446"/>
      <c r="E71" s="446"/>
      <c r="F71" s="446"/>
      <c r="G71" s="446"/>
      <c r="H71" s="446"/>
      <c r="I71" s="446"/>
    </row>
    <row r="72" spans="1:12" x14ac:dyDescent="0.3">
      <c r="A72" s="368"/>
      <c r="B72" s="1094" t="s">
        <v>649</v>
      </c>
      <c r="C72" s="1095"/>
      <c r="D72" s="1076" t="s">
        <v>650</v>
      </c>
      <c r="E72" s="1077"/>
      <c r="F72" s="1077"/>
      <c r="G72" s="1077"/>
      <c r="H72" s="1077"/>
      <c r="I72" s="608"/>
    </row>
    <row r="73" spans="1:12" x14ac:dyDescent="0.3">
      <c r="A73" s="368"/>
      <c r="B73" s="447" t="s">
        <v>370</v>
      </c>
      <c r="C73" s="448"/>
      <c r="D73" s="447" t="s">
        <v>370</v>
      </c>
      <c r="E73" s="449"/>
      <c r="F73" s="449"/>
      <c r="G73" s="449"/>
      <c r="H73" s="449"/>
      <c r="I73" s="450"/>
      <c r="J73" s="445"/>
    </row>
    <row r="74" spans="1:12" x14ac:dyDescent="0.3">
      <c r="A74" s="368"/>
      <c r="B74" s="447" t="s">
        <v>371</v>
      </c>
      <c r="C74" s="448"/>
      <c r="D74" s="447" t="s">
        <v>372</v>
      </c>
      <c r="E74" s="449"/>
      <c r="F74" s="449"/>
      <c r="G74" s="449"/>
      <c r="H74" s="449"/>
      <c r="I74" s="450"/>
      <c r="J74" s="445"/>
    </row>
    <row r="75" spans="1:12" x14ac:dyDescent="0.3">
      <c r="A75" s="368"/>
      <c r="B75" s="447" t="s">
        <v>781</v>
      </c>
      <c r="C75" s="448"/>
      <c r="D75" s="447" t="s">
        <v>373</v>
      </c>
      <c r="E75" s="449"/>
      <c r="F75" s="449"/>
      <c r="G75" s="449"/>
      <c r="H75" s="449"/>
      <c r="I75" s="450"/>
      <c r="J75" s="445"/>
    </row>
    <row r="76" spans="1:12" x14ac:dyDescent="0.3">
      <c r="A76" s="368"/>
      <c r="B76" s="451" t="s">
        <v>367</v>
      </c>
      <c r="C76" s="452"/>
      <c r="D76" s="451" t="s">
        <v>368</v>
      </c>
      <c r="E76" s="453"/>
      <c r="F76" s="453"/>
      <c r="G76" s="453"/>
      <c r="H76" s="453"/>
      <c r="I76" s="454"/>
    </row>
    <row r="77" spans="1:12" x14ac:dyDescent="0.3">
      <c r="A77" s="370"/>
      <c r="B77" s="440"/>
      <c r="D77" s="1072"/>
      <c r="E77" s="1072"/>
      <c r="F77" s="1072"/>
      <c r="G77" s="1072"/>
      <c r="L77" s="605" t="s">
        <v>30</v>
      </c>
    </row>
    <row r="78" spans="1:12" x14ac:dyDescent="0.3">
      <c r="A78" s="370"/>
      <c r="B78" s="1094" t="s">
        <v>647</v>
      </c>
      <c r="C78" s="1095"/>
      <c r="D78" s="1076" t="s">
        <v>648</v>
      </c>
      <c r="E78" s="1077"/>
      <c r="F78" s="1077"/>
      <c r="G78" s="1077"/>
      <c r="H78" s="1077"/>
      <c r="I78" s="1096"/>
      <c r="J78" s="446"/>
      <c r="K78" s="446"/>
    </row>
    <row r="79" spans="1:12" ht="14.4" customHeight="1" x14ac:dyDescent="0.3">
      <c r="A79" s="370"/>
      <c r="B79" s="561" t="s">
        <v>370</v>
      </c>
      <c r="C79" s="563"/>
      <c r="D79" s="561" t="s">
        <v>370</v>
      </c>
      <c r="E79" s="562"/>
      <c r="F79" s="562"/>
      <c r="G79" s="562"/>
      <c r="H79" s="562"/>
      <c r="I79" s="563"/>
      <c r="J79" s="564"/>
      <c r="K79" s="564"/>
    </row>
    <row r="80" spans="1:12" ht="28.8" customHeight="1" x14ac:dyDescent="0.3">
      <c r="A80" s="370"/>
      <c r="B80" s="1089" t="s">
        <v>793</v>
      </c>
      <c r="C80" s="1090"/>
      <c r="D80" s="1086" t="s">
        <v>782</v>
      </c>
      <c r="E80" s="1087"/>
      <c r="F80" s="1087"/>
      <c r="G80" s="1087"/>
      <c r="H80" s="1087"/>
      <c r="I80" s="1088"/>
      <c r="J80" s="564"/>
      <c r="K80" s="564"/>
      <c r="L80" s="605"/>
    </row>
    <row r="81" spans="1:11" ht="28.8" customHeight="1" x14ac:dyDescent="0.3">
      <c r="A81" s="370"/>
      <c r="B81" s="609" t="s">
        <v>367</v>
      </c>
      <c r="C81" s="452"/>
      <c r="D81" s="1086" t="s">
        <v>783</v>
      </c>
      <c r="E81" s="1087"/>
      <c r="F81" s="1087"/>
      <c r="G81" s="1087"/>
      <c r="H81" s="1087"/>
      <c r="I81" s="1088"/>
      <c r="J81" s="564"/>
      <c r="K81" s="564"/>
    </row>
    <row r="82" spans="1:11" x14ac:dyDescent="0.3">
      <c r="A82" s="370"/>
      <c r="B82" s="564"/>
      <c r="C82" s="610"/>
      <c r="D82" s="1084" t="s">
        <v>368</v>
      </c>
      <c r="E82" s="1084"/>
      <c r="F82" s="1084"/>
      <c r="G82" s="1084"/>
      <c r="H82" s="1084"/>
      <c r="I82" s="1085"/>
      <c r="J82" s="564"/>
      <c r="K82" s="564"/>
    </row>
    <row r="83" spans="1:11" x14ac:dyDescent="0.3">
      <c r="A83" s="370"/>
      <c r="B83" s="564"/>
      <c r="C83" s="564"/>
      <c r="D83" s="564"/>
      <c r="E83" s="564"/>
      <c r="F83" s="564"/>
      <c r="G83" s="564"/>
      <c r="H83" s="564"/>
      <c r="I83" s="564"/>
      <c r="J83" s="564"/>
      <c r="K83" s="564"/>
    </row>
    <row r="84" spans="1:11" ht="28.8" customHeight="1" x14ac:dyDescent="0.3">
      <c r="A84" s="370"/>
      <c r="B84" s="1081" t="s">
        <v>800</v>
      </c>
      <c r="C84" s="1082"/>
      <c r="D84" s="1082"/>
      <c r="E84" s="1082"/>
      <c r="F84" s="1082"/>
      <c r="G84" s="1082"/>
      <c r="H84" s="1082"/>
      <c r="I84" s="1083"/>
      <c r="J84" s="564"/>
      <c r="K84" s="564"/>
    </row>
    <row r="85" spans="1:11" x14ac:dyDescent="0.3">
      <c r="A85" s="370"/>
      <c r="B85" s="564"/>
      <c r="C85" s="564"/>
      <c r="D85" s="564"/>
      <c r="E85" s="564"/>
      <c r="F85" s="564"/>
      <c r="G85" s="564"/>
      <c r="H85" s="564"/>
      <c r="I85" s="564"/>
      <c r="J85" s="564"/>
      <c r="K85" s="564"/>
    </row>
    <row r="86" spans="1:11" ht="57.6" customHeight="1" x14ac:dyDescent="0.3">
      <c r="A86" s="370"/>
      <c r="B86" s="1081" t="s">
        <v>865</v>
      </c>
      <c r="C86" s="1116"/>
      <c r="D86" s="1116"/>
      <c r="E86" s="1116"/>
      <c r="F86" s="1116"/>
      <c r="G86" s="1116"/>
      <c r="H86" s="1116"/>
      <c r="I86" s="1117"/>
      <c r="J86" s="564"/>
      <c r="K86" s="564"/>
    </row>
    <row r="87" spans="1:11" x14ac:dyDescent="0.3">
      <c r="A87" s="370"/>
      <c r="B87" s="564"/>
      <c r="C87" s="564"/>
      <c r="D87" s="564"/>
      <c r="E87" s="564"/>
      <c r="F87" s="564"/>
      <c r="G87" s="564"/>
      <c r="H87" s="564"/>
      <c r="I87" s="564"/>
      <c r="J87" s="564"/>
      <c r="K87" s="564"/>
    </row>
    <row r="88" spans="1:11" x14ac:dyDescent="0.3">
      <c r="A88" s="370"/>
      <c r="B88" s="564"/>
      <c r="C88" s="564"/>
      <c r="D88" s="564"/>
      <c r="E88" s="564"/>
      <c r="F88" s="564"/>
      <c r="G88" s="564"/>
      <c r="H88" s="564"/>
      <c r="I88" s="564"/>
      <c r="J88" s="564"/>
      <c r="K88" s="564"/>
    </row>
    <row r="89" spans="1:11" ht="14.4" customHeight="1" x14ac:dyDescent="0.3">
      <c r="A89" s="370"/>
      <c r="B89" s="617" t="s">
        <v>791</v>
      </c>
      <c r="C89" s="467"/>
      <c r="D89" s="467"/>
      <c r="E89" s="467"/>
      <c r="F89" s="467"/>
      <c r="G89" s="467"/>
      <c r="H89" s="467"/>
      <c r="I89" s="467"/>
    </row>
    <row r="90" spans="1:11" ht="28.8" customHeight="1" x14ac:dyDescent="0.3">
      <c r="A90" s="370"/>
      <c r="B90" s="1101" t="s">
        <v>776</v>
      </c>
      <c r="C90" s="1101"/>
      <c r="D90" s="1101"/>
      <c r="E90" s="1101"/>
      <c r="F90" s="1101"/>
      <c r="G90" s="1101"/>
      <c r="H90" s="1101"/>
      <c r="I90" s="1101"/>
    </row>
    <row r="91" spans="1:11" ht="28.8" customHeight="1" x14ac:dyDescent="0.3">
      <c r="A91" s="370"/>
      <c r="B91" s="1101" t="s">
        <v>792</v>
      </c>
      <c r="C91" s="1101"/>
      <c r="D91" s="1101"/>
      <c r="E91" s="1101"/>
      <c r="F91" s="1101"/>
      <c r="G91" s="1101"/>
      <c r="H91" s="1101"/>
      <c r="I91" s="1101"/>
    </row>
    <row r="92" spans="1:11" s="549" customFormat="1" ht="28.8" customHeight="1" x14ac:dyDescent="0.3">
      <c r="A92" s="602"/>
      <c r="B92" s="1101" t="s">
        <v>811</v>
      </c>
      <c r="C92" s="1101"/>
      <c r="D92" s="1101"/>
      <c r="E92" s="1101"/>
      <c r="F92" s="1101"/>
      <c r="G92" s="1101"/>
      <c r="H92" s="1101"/>
      <c r="I92" s="1101"/>
    </row>
    <row r="93" spans="1:11" ht="28.8" customHeight="1" x14ac:dyDescent="0.3">
      <c r="A93" s="370"/>
      <c r="B93" s="1101" t="s">
        <v>864</v>
      </c>
      <c r="C93" s="1101"/>
      <c r="D93" s="1101"/>
      <c r="E93" s="1101"/>
      <c r="F93" s="1101"/>
      <c r="G93" s="1101"/>
      <c r="H93" s="1101"/>
      <c r="I93" s="1101"/>
    </row>
    <row r="94" spans="1:11" ht="28.8" customHeight="1" x14ac:dyDescent="0.3">
      <c r="A94" s="370"/>
      <c r="B94" s="1075" t="s">
        <v>866</v>
      </c>
      <c r="C94" s="1075"/>
      <c r="D94" s="1075"/>
      <c r="E94" s="1075"/>
      <c r="F94" s="1075"/>
      <c r="G94" s="1075"/>
      <c r="H94" s="1075"/>
      <c r="I94" s="1075"/>
    </row>
    <row r="95" spans="1:11" ht="14.4" customHeight="1" x14ac:dyDescent="0.3">
      <c r="A95" s="370"/>
      <c r="B95" s="467"/>
      <c r="C95" s="467"/>
      <c r="D95" s="467"/>
      <c r="E95" s="467"/>
      <c r="F95" s="467"/>
      <c r="G95" s="467"/>
      <c r="H95" s="467"/>
      <c r="I95" s="467"/>
    </row>
    <row r="96" spans="1:11" ht="14.25" customHeight="1" x14ac:dyDescent="0.3">
      <c r="A96" s="403"/>
      <c r="B96" s="467"/>
      <c r="C96" s="467"/>
      <c r="D96" s="467"/>
      <c r="E96" s="467"/>
      <c r="F96" s="467"/>
      <c r="G96" s="467"/>
      <c r="H96" s="467"/>
      <c r="I96" s="467"/>
    </row>
    <row r="97" spans="1:9" x14ac:dyDescent="0.3">
      <c r="A97" s="1098"/>
      <c r="B97" s="441" t="s">
        <v>357</v>
      </c>
      <c r="C97" s="442"/>
      <c r="D97" s="442"/>
      <c r="E97" s="442"/>
      <c r="F97" s="442"/>
    </row>
    <row r="98" spans="1:9" x14ac:dyDescent="0.3">
      <c r="A98" s="1098"/>
      <c r="B98" s="1" t="s">
        <v>358</v>
      </c>
    </row>
    <row r="99" spans="1:9" x14ac:dyDescent="0.3">
      <c r="A99" s="403"/>
      <c r="B99" s="1" t="s">
        <v>796</v>
      </c>
    </row>
    <row r="100" spans="1:9" ht="14.25" customHeight="1" x14ac:dyDescent="0.3">
      <c r="A100" s="1100"/>
      <c r="B100" s="1"/>
    </row>
    <row r="101" spans="1:9" ht="15.6" x14ac:dyDescent="0.3">
      <c r="A101" s="1100"/>
      <c r="B101" s="371" t="s">
        <v>327</v>
      </c>
    </row>
    <row r="102" spans="1:9" x14ac:dyDescent="0.3">
      <c r="A102" s="372"/>
      <c r="B102" s="261"/>
    </row>
    <row r="103" spans="1:9" x14ac:dyDescent="0.3">
      <c r="A103" s="370"/>
      <c r="B103" s="1" t="s">
        <v>328</v>
      </c>
    </row>
    <row r="104" spans="1:9" x14ac:dyDescent="0.3">
      <c r="A104" s="370"/>
      <c r="B104" s="1" t="s">
        <v>355</v>
      </c>
    </row>
    <row r="105" spans="1:9" x14ac:dyDescent="0.3">
      <c r="A105" s="370"/>
      <c r="B105" s="1" t="s">
        <v>329</v>
      </c>
    </row>
    <row r="106" spans="1:9" x14ac:dyDescent="0.3">
      <c r="A106" s="370"/>
      <c r="B106" s="1"/>
    </row>
    <row r="107" spans="1:9" x14ac:dyDescent="0.3">
      <c r="A107" s="370"/>
      <c r="B107" s="1"/>
    </row>
    <row r="108" spans="1:9" ht="28.8" x14ac:dyDescent="0.3">
      <c r="A108" s="403" t="s">
        <v>646</v>
      </c>
      <c r="B108" s="1102" t="s">
        <v>854</v>
      </c>
      <c r="C108" s="1102"/>
      <c r="D108" s="1102"/>
      <c r="E108" s="1102"/>
      <c r="F108" s="1102"/>
      <c r="G108" s="1102"/>
      <c r="H108" s="1102"/>
    </row>
    <row r="109" spans="1:9" x14ac:dyDescent="0.3">
      <c r="A109" s="370"/>
      <c r="B109" s="1"/>
    </row>
    <row r="110" spans="1:9" x14ac:dyDescent="0.3">
      <c r="A110" s="370"/>
      <c r="B110" s="1"/>
    </row>
    <row r="111" spans="1:9" ht="43.2" customHeight="1" x14ac:dyDescent="0.3">
      <c r="A111" s="1098" t="s">
        <v>772</v>
      </c>
      <c r="B111" s="1099" t="s">
        <v>773</v>
      </c>
      <c r="C111" s="1099"/>
      <c r="D111" s="1099"/>
      <c r="E111" s="1099"/>
      <c r="F111" s="1099"/>
      <c r="G111" s="1099"/>
      <c r="H111" s="1099"/>
      <c r="I111" s="550"/>
    </row>
    <row r="112" spans="1:9" ht="14.4" customHeight="1" x14ac:dyDescent="0.3">
      <c r="A112" s="1098"/>
      <c r="B112" s="1099"/>
      <c r="C112" s="1099"/>
      <c r="D112" s="1099"/>
      <c r="E112" s="1099"/>
      <c r="F112" s="1099"/>
      <c r="G112" s="1099"/>
      <c r="H112" s="1099"/>
      <c r="I112" s="550"/>
    </row>
    <row r="113" spans="1:9" ht="14.4" customHeight="1" x14ac:dyDescent="0.3">
      <c r="A113" s="455"/>
      <c r="B113" s="1099" t="s">
        <v>774</v>
      </c>
      <c r="C113" s="1099"/>
      <c r="D113" s="1099"/>
      <c r="E113" s="1099"/>
      <c r="F113" s="1099"/>
      <c r="G113" s="1099"/>
      <c r="H113" s="1099"/>
      <c r="I113" s="550"/>
    </row>
    <row r="114" spans="1:9" ht="14.4" customHeight="1" x14ac:dyDescent="0.3">
      <c r="A114" s="455"/>
      <c r="B114" s="1099" t="s">
        <v>822</v>
      </c>
      <c r="C114" s="1099"/>
      <c r="D114" s="1099"/>
      <c r="E114" s="1099"/>
      <c r="F114" s="1099"/>
      <c r="G114" s="1099"/>
      <c r="H114" s="1099"/>
      <c r="I114" s="550"/>
    </row>
    <row r="115" spans="1:9" ht="14.4" customHeight="1" x14ac:dyDescent="0.3">
      <c r="A115" s="455"/>
      <c r="B115" s="550"/>
      <c r="C115" s="550"/>
      <c r="D115" s="550"/>
      <c r="E115" s="550"/>
      <c r="F115" s="550"/>
      <c r="G115" s="550"/>
      <c r="H115" s="550"/>
      <c r="I115" s="550"/>
    </row>
    <row r="116" spans="1:9" x14ac:dyDescent="0.3">
      <c r="A116" s="495"/>
      <c r="B116" s="495"/>
      <c r="C116" s="495"/>
      <c r="D116" s="495"/>
      <c r="E116" s="495"/>
      <c r="F116" s="495"/>
      <c r="G116" s="495"/>
      <c r="H116" s="495"/>
      <c r="I116" s="495"/>
    </row>
    <row r="119" spans="1:9" x14ac:dyDescent="0.3">
      <c r="A119" s="1097"/>
      <c r="B119" s="366"/>
      <c r="C119" s="364"/>
      <c r="D119" s="364"/>
      <c r="E119" s="364"/>
      <c r="F119" s="364"/>
      <c r="G119" s="364"/>
      <c r="H119" s="364"/>
      <c r="I119" s="364"/>
    </row>
    <row r="120" spans="1:9" x14ac:dyDescent="0.3">
      <c r="A120" s="1097"/>
      <c r="B120" s="367"/>
      <c r="C120" s="364"/>
      <c r="D120" s="364"/>
      <c r="E120" s="364"/>
      <c r="F120" s="364"/>
      <c r="G120" s="364"/>
      <c r="H120" s="364"/>
      <c r="I120" s="364"/>
    </row>
    <row r="121" spans="1:9" x14ac:dyDescent="0.3">
      <c r="A121" s="1097"/>
      <c r="B121" s="367"/>
      <c r="C121" s="364"/>
      <c r="D121" s="364"/>
      <c r="E121" s="364"/>
      <c r="F121" s="364"/>
      <c r="G121" s="364"/>
      <c r="H121" s="364"/>
      <c r="I121" s="364"/>
    </row>
    <row r="122" spans="1:9" x14ac:dyDescent="0.3">
      <c r="I122" s="364"/>
    </row>
    <row r="128" spans="1:9" x14ac:dyDescent="0.3">
      <c r="B128" s="503" t="s">
        <v>30</v>
      </c>
    </row>
  </sheetData>
  <sheetProtection algorithmName="SHA-512" hashValue="k81aX17XPMKMnz3eR0zWqqyY0LOkHXgmnZQdtGEZI9X0D5hujrv6aAbPWvb7ph9P1ZrBpftpAAsVdQV1aL08zw==" saltValue="XZ9VAge7lchdZrQbCxy2uQ==" spinCount="100000" sheet="1" objects="1" scenarios="1"/>
  <customSheetViews>
    <customSheetView guid="{1F6092BF-79A8-41FC-90BB-80995E70DE06}" topLeftCell="A17">
      <selection activeCell="B41" sqref="B41"/>
      <pageMargins left="0.7" right="0.7" top="0.75" bottom="0.75" header="0.3" footer="0.3"/>
      <pageSetup orientation="landscape" r:id="rId1"/>
    </customSheetView>
  </customSheetViews>
  <mergeCells count="53">
    <mergeCell ref="B108:H108"/>
    <mergeCell ref="D80:I80"/>
    <mergeCell ref="B8:F8"/>
    <mergeCell ref="C48:H48"/>
    <mergeCell ref="C50:H50"/>
    <mergeCell ref="C52:H52"/>
    <mergeCell ref="B25:H25"/>
    <mergeCell ref="B26:H26"/>
    <mergeCell ref="B27:H27"/>
    <mergeCell ref="B34:I34"/>
    <mergeCell ref="B36:I36"/>
    <mergeCell ref="B37:I37"/>
    <mergeCell ref="B44:I44"/>
    <mergeCell ref="B86:I86"/>
    <mergeCell ref="B90:I90"/>
    <mergeCell ref="A100:A101"/>
    <mergeCell ref="A97:A98"/>
    <mergeCell ref="B92:I92"/>
    <mergeCell ref="B93:I93"/>
    <mergeCell ref="B91:I91"/>
    <mergeCell ref="B94:I94"/>
    <mergeCell ref="A119:A121"/>
    <mergeCell ref="A111:A112"/>
    <mergeCell ref="B111:H112"/>
    <mergeCell ref="B113:H113"/>
    <mergeCell ref="B114:H114"/>
    <mergeCell ref="B7:I7"/>
    <mergeCell ref="B9:H9"/>
    <mergeCell ref="B12:H12"/>
    <mergeCell ref="B84:I84"/>
    <mergeCell ref="B10:H10"/>
    <mergeCell ref="B11:H11"/>
    <mergeCell ref="D82:I82"/>
    <mergeCell ref="D81:I81"/>
    <mergeCell ref="B80:C80"/>
    <mergeCell ref="B58:I58"/>
    <mergeCell ref="B64:C64"/>
    <mergeCell ref="D65:I65"/>
    <mergeCell ref="B65:C65"/>
    <mergeCell ref="B78:C78"/>
    <mergeCell ref="D78:I78"/>
    <mergeCell ref="B72:C72"/>
    <mergeCell ref="A15:A17"/>
    <mergeCell ref="A24:A31"/>
    <mergeCell ref="A41:A60"/>
    <mergeCell ref="B21:H21"/>
    <mergeCell ref="D77:G77"/>
    <mergeCell ref="B66:C66"/>
    <mergeCell ref="D66:I66"/>
    <mergeCell ref="B63:I63"/>
    <mergeCell ref="D72:H72"/>
    <mergeCell ref="B59:I59"/>
    <mergeCell ref="B60:I60"/>
  </mergeCells>
  <pageMargins left="0.7" right="0.7" top="0.75" bottom="0.75" header="0.3" footer="0.3"/>
  <pageSetup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1731-7638-4BAB-A850-DC5203D050AE}">
  <sheetPr codeName="Sheet6"/>
  <dimension ref="A1:K40"/>
  <sheetViews>
    <sheetView workbookViewId="0">
      <selection activeCell="H19" sqref="H19"/>
    </sheetView>
  </sheetViews>
  <sheetFormatPr defaultRowHeight="14.4" x14ac:dyDescent="0.3"/>
  <cols>
    <col min="1" max="6" width="8.88671875" style="7"/>
    <col min="7" max="7" width="8.88671875" style="587"/>
    <col min="8" max="16384" width="8.88671875" style="7"/>
  </cols>
  <sheetData>
    <row r="1" spans="1:11" x14ac:dyDescent="0.3">
      <c r="A1" s="356" t="s">
        <v>10</v>
      </c>
      <c r="B1" s="356" t="s">
        <v>11</v>
      </c>
      <c r="C1" s="356" t="s">
        <v>23</v>
      </c>
      <c r="D1" s="356" t="s">
        <v>29</v>
      </c>
      <c r="E1" s="356" t="s">
        <v>31</v>
      </c>
      <c r="F1" s="355"/>
      <c r="G1" s="589" t="s">
        <v>724</v>
      </c>
      <c r="H1" s="590"/>
      <c r="I1" s="590" t="s">
        <v>769</v>
      </c>
      <c r="J1" s="590"/>
      <c r="K1"/>
    </row>
    <row r="2" spans="1:11" x14ac:dyDescent="0.3">
      <c r="A2" s="356" t="s">
        <v>14</v>
      </c>
      <c r="B2" s="356" t="s">
        <v>15</v>
      </c>
      <c r="C2" s="356" t="s">
        <v>24</v>
      </c>
      <c r="D2" s="356" t="s">
        <v>23</v>
      </c>
      <c r="E2" s="356" t="s">
        <v>32</v>
      </c>
      <c r="G2" s="587" t="s">
        <v>725</v>
      </c>
      <c r="H2"/>
      <c r="I2" s="503" t="s">
        <v>749</v>
      </c>
      <c r="J2" s="591" t="s">
        <v>750</v>
      </c>
      <c r="K2">
        <v>-2</v>
      </c>
    </row>
    <row r="3" spans="1:11" x14ac:dyDescent="0.3">
      <c r="A3" s="356" t="s">
        <v>17</v>
      </c>
      <c r="B3" s="356" t="s">
        <v>18</v>
      </c>
      <c r="C3" s="356" t="s">
        <v>26</v>
      </c>
      <c r="D3" s="356" t="s">
        <v>26</v>
      </c>
      <c r="E3" s="356" t="s">
        <v>26</v>
      </c>
      <c r="G3" s="587" t="s">
        <v>726</v>
      </c>
      <c r="H3"/>
      <c r="I3"/>
      <c r="J3" s="591" t="s">
        <v>751</v>
      </c>
      <c r="K3"/>
    </row>
    <row r="4" spans="1:11" x14ac:dyDescent="0.3">
      <c r="A4"/>
      <c r="B4" s="356" t="s">
        <v>14</v>
      </c>
      <c r="C4" s="356" t="s">
        <v>17</v>
      </c>
      <c r="D4" s="356" t="s">
        <v>17</v>
      </c>
      <c r="E4" s="356" t="s">
        <v>17</v>
      </c>
      <c r="G4" s="587" t="s">
        <v>727</v>
      </c>
      <c r="H4"/>
      <c r="I4" s="503" t="s">
        <v>752</v>
      </c>
      <c r="J4" s="592" t="s">
        <v>754</v>
      </c>
      <c r="K4" s="593" t="s">
        <v>765</v>
      </c>
    </row>
    <row r="5" spans="1:11" x14ac:dyDescent="0.3">
      <c r="A5"/>
      <c r="B5" s="356" t="s">
        <v>17</v>
      </c>
      <c r="C5"/>
      <c r="D5"/>
      <c r="E5"/>
      <c r="G5" s="587" t="s">
        <v>728</v>
      </c>
      <c r="H5"/>
      <c r="I5"/>
      <c r="J5" s="604" t="s">
        <v>780</v>
      </c>
      <c r="K5"/>
    </row>
    <row r="6" spans="1:11" x14ac:dyDescent="0.3">
      <c r="G6" s="587" t="s">
        <v>729</v>
      </c>
      <c r="H6"/>
      <c r="I6"/>
      <c r="J6" s="592" t="s">
        <v>755</v>
      </c>
      <c r="K6"/>
    </row>
    <row r="7" spans="1:11" x14ac:dyDescent="0.3">
      <c r="G7" s="587" t="s">
        <v>730</v>
      </c>
      <c r="H7"/>
      <c r="I7"/>
      <c r="J7" s="592" t="s">
        <v>756</v>
      </c>
    </row>
    <row r="8" spans="1:11" x14ac:dyDescent="0.3">
      <c r="G8" s="587" t="s">
        <v>731</v>
      </c>
      <c r="H8"/>
      <c r="I8"/>
      <c r="J8" s="603" t="s">
        <v>779</v>
      </c>
    </row>
    <row r="9" spans="1:11" x14ac:dyDescent="0.3">
      <c r="G9" s="587" t="s">
        <v>732</v>
      </c>
      <c r="H9"/>
      <c r="I9" s="503" t="s">
        <v>753</v>
      </c>
      <c r="J9" s="591" t="s">
        <v>757</v>
      </c>
      <c r="K9">
        <v>-2</v>
      </c>
    </row>
    <row r="10" spans="1:11" x14ac:dyDescent="0.3">
      <c r="G10" s="587" t="s">
        <v>733</v>
      </c>
      <c r="H10"/>
      <c r="I10"/>
      <c r="J10" s="591" t="s">
        <v>758</v>
      </c>
      <c r="K10"/>
    </row>
    <row r="11" spans="1:11" x14ac:dyDescent="0.3">
      <c r="G11" s="623" t="s">
        <v>831</v>
      </c>
      <c r="H11"/>
      <c r="I11"/>
      <c r="J11" s="592" t="s">
        <v>761</v>
      </c>
      <c r="K11"/>
    </row>
    <row r="12" spans="1:11" x14ac:dyDescent="0.3">
      <c r="G12" s="587">
        <v>3.11</v>
      </c>
      <c r="H12"/>
      <c r="I12"/>
      <c r="J12" s="591" t="s">
        <v>762</v>
      </c>
      <c r="K12"/>
    </row>
    <row r="13" spans="1:11" x14ac:dyDescent="0.3">
      <c r="G13" s="587">
        <v>4.4000000000000004</v>
      </c>
      <c r="H13"/>
      <c r="I13"/>
      <c r="J13" s="591" t="s">
        <v>760</v>
      </c>
      <c r="K13"/>
    </row>
    <row r="14" spans="1:11" x14ac:dyDescent="0.3">
      <c r="G14" s="587">
        <v>5.0999999999999996</v>
      </c>
      <c r="H14"/>
      <c r="I14"/>
      <c r="J14" s="592" t="s">
        <v>759</v>
      </c>
      <c r="K14"/>
    </row>
    <row r="15" spans="1:11" x14ac:dyDescent="0.3">
      <c r="G15" s="587">
        <v>5.2</v>
      </c>
      <c r="H15"/>
      <c r="I15" s="503" t="s">
        <v>763</v>
      </c>
      <c r="J15" s="591" t="s">
        <v>750</v>
      </c>
      <c r="K15">
        <v>-3</v>
      </c>
    </row>
    <row r="16" spans="1:11" x14ac:dyDescent="0.3">
      <c r="G16" s="625" t="s">
        <v>858</v>
      </c>
      <c r="H16"/>
      <c r="I16"/>
      <c r="J16" s="591" t="s">
        <v>751</v>
      </c>
      <c r="K16"/>
    </row>
    <row r="17" spans="7:11" x14ac:dyDescent="0.3">
      <c r="G17" s="588" t="s">
        <v>734</v>
      </c>
      <c r="H17"/>
      <c r="I17"/>
      <c r="J17" s="591" t="s">
        <v>764</v>
      </c>
      <c r="K17"/>
    </row>
    <row r="18" spans="7:11" x14ac:dyDescent="0.3">
      <c r="G18" s="588" t="s">
        <v>735</v>
      </c>
      <c r="H18"/>
      <c r="I18" s="503" t="s">
        <v>766</v>
      </c>
      <c r="J18" s="591" t="s">
        <v>768</v>
      </c>
      <c r="K18">
        <v>-2</v>
      </c>
    </row>
    <row r="19" spans="7:11" x14ac:dyDescent="0.3">
      <c r="G19" s="588" t="s">
        <v>736</v>
      </c>
      <c r="H19"/>
      <c r="I19"/>
      <c r="J19" s="591" t="s">
        <v>767</v>
      </c>
      <c r="K19"/>
    </row>
    <row r="20" spans="7:11" x14ac:dyDescent="0.3">
      <c r="G20" s="588" t="s">
        <v>737</v>
      </c>
      <c r="H20"/>
      <c r="K20"/>
    </row>
    <row r="21" spans="7:11" x14ac:dyDescent="0.3">
      <c r="G21" s="588" t="s">
        <v>738</v>
      </c>
      <c r="H21"/>
      <c r="K21"/>
    </row>
    <row r="22" spans="7:11" x14ac:dyDescent="0.3">
      <c r="G22" s="588" t="s">
        <v>739</v>
      </c>
      <c r="H22"/>
      <c r="I22"/>
      <c r="J22"/>
      <c r="K22"/>
    </row>
    <row r="23" spans="7:11" x14ac:dyDescent="0.3">
      <c r="G23" s="587">
        <v>6.6</v>
      </c>
      <c r="H23"/>
      <c r="I23"/>
      <c r="J23"/>
      <c r="K23"/>
    </row>
    <row r="24" spans="7:11" x14ac:dyDescent="0.3">
      <c r="G24" s="588" t="s">
        <v>740</v>
      </c>
      <c r="H24"/>
      <c r="I24"/>
      <c r="J24"/>
      <c r="K24"/>
    </row>
    <row r="25" spans="7:11" x14ac:dyDescent="0.3">
      <c r="G25" s="588" t="s">
        <v>741</v>
      </c>
      <c r="H25"/>
      <c r="I25"/>
      <c r="J25"/>
      <c r="K25"/>
    </row>
    <row r="26" spans="7:11" x14ac:dyDescent="0.3">
      <c r="G26" s="588" t="s">
        <v>742</v>
      </c>
      <c r="H26"/>
      <c r="I26"/>
      <c r="J26"/>
      <c r="K26"/>
    </row>
    <row r="27" spans="7:11" x14ac:dyDescent="0.3">
      <c r="G27" s="588" t="s">
        <v>743</v>
      </c>
      <c r="H27"/>
      <c r="I27"/>
      <c r="J27"/>
      <c r="K27"/>
    </row>
    <row r="28" spans="7:11" x14ac:dyDescent="0.3">
      <c r="G28" s="588" t="s">
        <v>744</v>
      </c>
      <c r="H28"/>
      <c r="I28"/>
      <c r="J28"/>
      <c r="K28"/>
    </row>
    <row r="29" spans="7:11" x14ac:dyDescent="0.3">
      <c r="G29" s="588" t="s">
        <v>745</v>
      </c>
      <c r="H29"/>
      <c r="I29"/>
      <c r="J29"/>
      <c r="K29"/>
    </row>
    <row r="30" spans="7:11" x14ac:dyDescent="0.3">
      <c r="G30" s="587">
        <v>9.1</v>
      </c>
      <c r="H30"/>
      <c r="I30"/>
      <c r="J30"/>
      <c r="K30"/>
    </row>
    <row r="31" spans="7:11" x14ac:dyDescent="0.3">
      <c r="G31" s="587">
        <v>9.1999999999999993</v>
      </c>
      <c r="H31"/>
      <c r="I31"/>
      <c r="J31"/>
      <c r="K31"/>
    </row>
    <row r="32" spans="7:11" x14ac:dyDescent="0.3">
      <c r="G32" s="587">
        <v>9.3000000000000007</v>
      </c>
      <c r="H32"/>
      <c r="I32"/>
      <c r="J32"/>
      <c r="K32"/>
    </row>
    <row r="33" spans="7:11" x14ac:dyDescent="0.3">
      <c r="G33" s="588" t="s">
        <v>746</v>
      </c>
      <c r="H33"/>
      <c r="I33"/>
      <c r="J33"/>
      <c r="K33"/>
    </row>
    <row r="34" spans="7:11" x14ac:dyDescent="0.3">
      <c r="G34" s="588" t="s">
        <v>747</v>
      </c>
      <c r="H34"/>
      <c r="I34"/>
      <c r="J34"/>
      <c r="K34"/>
    </row>
    <row r="35" spans="7:11" x14ac:dyDescent="0.3">
      <c r="G35" s="588" t="s">
        <v>748</v>
      </c>
      <c r="H35"/>
      <c r="I35"/>
      <c r="J35"/>
      <c r="K35"/>
    </row>
    <row r="36" spans="7:11" x14ac:dyDescent="0.3">
      <c r="G36" s="587">
        <v>1.4</v>
      </c>
      <c r="H36"/>
      <c r="I36"/>
      <c r="J36"/>
      <c r="K36"/>
    </row>
    <row r="37" spans="7:11" x14ac:dyDescent="0.3">
      <c r="G37" s="587">
        <v>10.6</v>
      </c>
      <c r="H37"/>
      <c r="I37"/>
      <c r="J37"/>
      <c r="K37"/>
    </row>
    <row r="38" spans="7:11" x14ac:dyDescent="0.3">
      <c r="G38" s="587">
        <v>10.9</v>
      </c>
      <c r="H38"/>
      <c r="I38"/>
      <c r="J38"/>
      <c r="K38"/>
    </row>
    <row r="39" spans="7:11" x14ac:dyDescent="0.3">
      <c r="G39" s="587">
        <v>10.1</v>
      </c>
      <c r="H39"/>
      <c r="I39"/>
      <c r="J39"/>
      <c r="K39"/>
    </row>
    <row r="40" spans="7:11" x14ac:dyDescent="0.3">
      <c r="G40" s="587">
        <v>10.11</v>
      </c>
      <c r="H40"/>
      <c r="I40"/>
      <c r="J40"/>
      <c r="K40"/>
    </row>
  </sheetData>
  <sheetProtection algorithmName="SHA-512" hashValue="m19UE9uan0GMUwj4l0wY9CCRlGPsh7b4SfhotHrXKNWvo3T7g1YoPCc0mUOaCuL9K2PfzaW7m+o6EY0LPFNBNg==" saltValue="ehjSxdecLVxNUgTzuA71Ig==" spinCount="100000" sheet="1" objects="1" scenarios="1"/>
  <customSheetViews>
    <customSheetView guid="{1F6092BF-79A8-41FC-90BB-80995E70DE06}" state="hidden">
      <selection activeCell="M25" sqref="M25"/>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999"/>
  <sheetViews>
    <sheetView workbookViewId="0">
      <selection activeCell="A6" sqref="A6:H8"/>
    </sheetView>
  </sheetViews>
  <sheetFormatPr defaultColWidth="14.44140625" defaultRowHeight="15" customHeight="1" x14ac:dyDescent="0.3"/>
  <cols>
    <col min="1" max="1" width="8.6640625" style="7" customWidth="1"/>
    <col min="2" max="2" width="14.77734375" style="7" customWidth="1"/>
    <col min="3" max="8" width="8.6640625" style="7" customWidth="1"/>
    <col min="9" max="16384" width="14.44140625" style="7"/>
  </cols>
  <sheetData>
    <row r="1" spans="1:9" ht="14.25" customHeight="1" x14ac:dyDescent="0.3">
      <c r="A1" s="1123"/>
      <c r="B1" s="1124"/>
      <c r="C1" s="1124"/>
      <c r="D1" s="1124"/>
    </row>
    <row r="2" spans="1:9" ht="28.65" customHeight="1" thickBot="1" x14ac:dyDescent="0.5">
      <c r="A2" s="373" t="s">
        <v>214</v>
      </c>
      <c r="B2" s="374"/>
      <c r="C2" s="374"/>
      <c r="D2" s="375"/>
      <c r="E2" s="375"/>
      <c r="F2" s="375"/>
      <c r="G2" s="375"/>
      <c r="H2" s="375"/>
      <c r="I2" s="375"/>
    </row>
    <row r="3" spans="1:9" ht="14.25" customHeight="1" x14ac:dyDescent="0.3">
      <c r="A3"/>
      <c r="B3"/>
      <c r="C3"/>
      <c r="D3"/>
      <c r="E3"/>
      <c r="F3"/>
      <c r="G3"/>
      <c r="H3"/>
      <c r="I3"/>
    </row>
    <row r="4" spans="1:9" ht="28.65" customHeight="1" x14ac:dyDescent="0.3">
      <c r="A4" s="1121" t="s">
        <v>0</v>
      </c>
      <c r="B4" s="1122"/>
      <c r="C4" s="1129"/>
      <c r="D4" s="1129"/>
      <c r="E4" s="1129"/>
      <c r="F4" s="1129"/>
      <c r="G4" s="1129"/>
      <c r="H4" s="1129"/>
      <c r="I4" s="1129"/>
    </row>
    <row r="5" spans="1:9" ht="28.65" customHeight="1" x14ac:dyDescent="0.3">
      <c r="A5" s="1125" t="s">
        <v>1</v>
      </c>
      <c r="B5" s="1122"/>
      <c r="C5" s="1129"/>
      <c r="D5" s="1129"/>
      <c r="E5" s="1129"/>
      <c r="F5" s="1129"/>
      <c r="G5" s="1129"/>
      <c r="H5" s="1129"/>
      <c r="I5" s="1129"/>
    </row>
    <row r="6" spans="1:9" ht="28.65" customHeight="1" x14ac:dyDescent="0.3">
      <c r="A6" s="1121" t="s">
        <v>2</v>
      </c>
      <c r="B6" s="1122"/>
      <c r="C6" s="1126"/>
      <c r="D6" s="1127"/>
      <c r="E6" s="1128" t="s">
        <v>3</v>
      </c>
      <c r="F6" s="1128"/>
      <c r="G6" s="1118"/>
      <c r="H6" s="1118"/>
    </row>
    <row r="7" spans="1:9" ht="28.65" customHeight="1" x14ac:dyDescent="0.3">
      <c r="A7" s="371" t="s">
        <v>341</v>
      </c>
      <c r="B7" s="371"/>
      <c r="C7" s="1129"/>
      <c r="D7" s="1129"/>
      <c r="E7" s="1129"/>
      <c r="F7" s="1129"/>
      <c r="G7" s="1129"/>
      <c r="H7" s="1129"/>
    </row>
    <row r="8" spans="1:9" ht="28.65" customHeight="1" x14ac:dyDescent="0.3">
      <c r="A8" s="371" t="s">
        <v>4</v>
      </c>
      <c r="B8" s="371"/>
      <c r="C8" s="1119"/>
      <c r="D8" s="1120"/>
      <c r="E8" s="3"/>
      <c r="F8" s="3"/>
      <c r="G8" s="3"/>
      <c r="H8" s="3"/>
    </row>
    <row r="9" spans="1:9" ht="14.25" customHeight="1" x14ac:dyDescent="0.3"/>
    <row r="10" spans="1:9" ht="14.25" customHeight="1" x14ac:dyDescent="0.3"/>
    <row r="11" spans="1:9" ht="14.25" customHeight="1" x14ac:dyDescent="0.3"/>
    <row r="12" spans="1:9" ht="14.25" customHeight="1" x14ac:dyDescent="0.3"/>
    <row r="13" spans="1:9" ht="14.25" customHeight="1" x14ac:dyDescent="0.3"/>
    <row r="14" spans="1:9" ht="14.25" customHeight="1" x14ac:dyDescent="0.3"/>
    <row r="15" spans="1:9" ht="14.25" customHeight="1" x14ac:dyDescent="0.3"/>
    <row r="16" spans="1:9"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sheetProtection algorithmName="SHA-512" hashValue="56CZ82YfYvJUTjZ6sM5qx4J92mX4lT6UvWkNj6nPb3zNMYGo7ql0ZtfoR0OYHQefsAbI97QT0Ph3hlwvwWx0Dw==" saltValue="LQPWtiLOkI7UZd07EKzbhA==" spinCount="100000" sheet="1" objects="1" scenarios="1"/>
  <customSheetViews>
    <customSheetView guid="{1F6092BF-79A8-41FC-90BB-80995E70DE06}">
      <selection activeCell="A4" sqref="A4:B4"/>
      <pageMargins left="0.7" right="0.7" top="0.75" bottom="0.75" header="0" footer="0"/>
      <pageSetup orientation="portrait" r:id="rId1"/>
    </customSheetView>
  </customSheetViews>
  <mergeCells count="11">
    <mergeCell ref="G6:H6"/>
    <mergeCell ref="C8:D8"/>
    <mergeCell ref="A6:B6"/>
    <mergeCell ref="A1:D1"/>
    <mergeCell ref="A4:B4"/>
    <mergeCell ref="A5:B5"/>
    <mergeCell ref="C6:D6"/>
    <mergeCell ref="E6:F6"/>
    <mergeCell ref="C5:I5"/>
    <mergeCell ref="C4:I4"/>
    <mergeCell ref="C7:H7"/>
  </mergeCells>
  <pageMargins left="0.7" right="0.7" top="0.75" bottom="0.75" header="0" footer="0"/>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06AA-3E7F-42F0-AE37-3989D9BFA167}">
  <dimension ref="A1:Y51"/>
  <sheetViews>
    <sheetView topLeftCell="A21" workbookViewId="0">
      <selection activeCell="O30" sqref="O30"/>
    </sheetView>
  </sheetViews>
  <sheetFormatPr defaultRowHeight="14.4" x14ac:dyDescent="0.3"/>
  <cols>
    <col min="1" max="1" width="27.21875" customWidth="1"/>
  </cols>
  <sheetData>
    <row r="1" spans="1:25" s="3" customFormat="1" ht="28.8" customHeight="1" x14ac:dyDescent="0.4">
      <c r="A1" s="568" t="s">
        <v>593</v>
      </c>
      <c r="B1" s="281"/>
      <c r="C1" s="315"/>
      <c r="D1" s="315"/>
      <c r="E1" s="551"/>
      <c r="F1" s="315"/>
      <c r="G1" s="317"/>
      <c r="H1" s="315"/>
      <c r="I1" s="315"/>
      <c r="J1" s="315"/>
      <c r="K1" s="315"/>
      <c r="L1" s="496"/>
      <c r="M1" s="496"/>
    </row>
    <row r="2" spans="1:25" ht="7.2" customHeight="1" x14ac:dyDescent="0.3">
      <c r="A2" s="1"/>
      <c r="B2" s="1"/>
      <c r="C2" s="503"/>
      <c r="D2" s="503"/>
      <c r="E2" s="503"/>
      <c r="F2" s="503"/>
      <c r="G2" s="503"/>
      <c r="H2" s="503"/>
      <c r="I2" s="503"/>
      <c r="J2" s="503"/>
      <c r="K2" s="503"/>
      <c r="L2" s="503"/>
      <c r="M2" s="503"/>
      <c r="N2" s="503"/>
      <c r="O2" s="503"/>
      <c r="P2" s="503"/>
      <c r="Q2" s="503"/>
      <c r="R2" s="503"/>
      <c r="S2" s="503"/>
      <c r="T2" s="503"/>
      <c r="U2" s="503"/>
      <c r="V2" s="503"/>
      <c r="W2" s="503"/>
      <c r="X2" s="503"/>
      <c r="Y2" s="503"/>
    </row>
    <row r="3" spans="1:25" x14ac:dyDescent="0.3">
      <c r="A3" s="361"/>
      <c r="B3" s="361"/>
      <c r="C3" s="361"/>
      <c r="D3" s="361"/>
      <c r="E3" s="361"/>
      <c r="F3" s="361"/>
      <c r="G3" s="361"/>
      <c r="H3" s="361"/>
      <c r="I3" s="361"/>
      <c r="J3" s="361"/>
      <c r="K3" s="361"/>
      <c r="L3" s="362"/>
      <c r="M3" s="362"/>
      <c r="N3" s="503"/>
      <c r="O3" s="503"/>
      <c r="P3" s="503"/>
      <c r="Q3" s="503"/>
      <c r="R3" s="503"/>
      <c r="S3" s="503"/>
      <c r="T3" s="503"/>
      <c r="U3" s="503"/>
      <c r="V3" s="503"/>
      <c r="W3" s="503"/>
      <c r="X3" s="503"/>
      <c r="Y3" s="503"/>
    </row>
    <row r="4" spans="1:25" ht="7.2" customHeight="1" x14ac:dyDescent="0.3">
      <c r="A4" s="503"/>
      <c r="B4" s="503"/>
      <c r="C4" s="503"/>
      <c r="D4" s="503"/>
      <c r="E4" s="503"/>
      <c r="F4" s="503"/>
      <c r="G4" s="503"/>
      <c r="H4" s="503"/>
      <c r="I4" s="503"/>
      <c r="J4" s="503"/>
      <c r="K4" s="503"/>
      <c r="L4" s="503"/>
      <c r="M4" s="503"/>
      <c r="N4" s="503"/>
      <c r="O4" s="503"/>
      <c r="P4" s="503"/>
      <c r="Q4" s="503"/>
      <c r="R4" s="503"/>
      <c r="S4" s="503"/>
      <c r="T4" s="503"/>
      <c r="U4" s="503"/>
      <c r="V4" s="503"/>
      <c r="W4" s="503"/>
      <c r="X4" s="503"/>
      <c r="Y4" s="503"/>
    </row>
    <row r="5" spans="1:25" x14ac:dyDescent="0.3">
      <c r="A5" s="1133" t="s">
        <v>594</v>
      </c>
      <c r="B5" s="1133"/>
      <c r="C5" s="1133"/>
      <c r="D5" s="1133"/>
      <c r="E5" s="1133"/>
      <c r="F5" s="1133"/>
      <c r="G5" s="1133"/>
      <c r="H5" s="1133"/>
      <c r="I5" s="1133"/>
      <c r="J5" s="1133"/>
      <c r="K5" s="1133"/>
      <c r="L5" s="503"/>
      <c r="M5" s="503"/>
      <c r="N5" s="503"/>
      <c r="O5" s="503"/>
      <c r="P5" s="503"/>
      <c r="Q5" s="503"/>
      <c r="R5" s="503"/>
      <c r="S5" s="503"/>
      <c r="T5" s="503"/>
      <c r="U5" s="503"/>
      <c r="V5" s="503"/>
      <c r="W5" s="503"/>
      <c r="X5" s="503"/>
      <c r="Y5" s="503"/>
    </row>
    <row r="6" spans="1:25" ht="7.2" customHeight="1" x14ac:dyDescent="0.3">
      <c r="A6" s="552"/>
      <c r="B6" s="503"/>
      <c r="C6" s="503"/>
      <c r="D6" s="503"/>
      <c r="E6" s="503"/>
      <c r="F6" s="503"/>
      <c r="G6" s="503"/>
      <c r="H6" s="503"/>
      <c r="I6" s="503"/>
      <c r="J6" s="503"/>
      <c r="K6" s="503"/>
      <c r="L6" s="503"/>
      <c r="M6" s="503"/>
      <c r="N6" s="503"/>
      <c r="O6" s="503"/>
      <c r="P6" s="503"/>
      <c r="Q6" s="503"/>
      <c r="R6" s="503"/>
      <c r="S6" s="503"/>
      <c r="T6" s="503"/>
      <c r="U6" s="503"/>
      <c r="V6" s="503"/>
      <c r="W6" s="503"/>
      <c r="X6" s="503"/>
      <c r="Y6" s="503"/>
    </row>
    <row r="7" spans="1:25" x14ac:dyDescent="0.3">
      <c r="A7" s="553" t="s">
        <v>599</v>
      </c>
      <c r="B7" s="1099" t="s">
        <v>812</v>
      </c>
      <c r="C7" s="1099"/>
      <c r="D7" s="1099"/>
      <c r="E7" s="1099"/>
      <c r="F7" s="1099"/>
      <c r="G7" s="1099"/>
      <c r="H7" s="1099"/>
      <c r="I7" s="1099"/>
      <c r="J7" s="1099"/>
      <c r="K7" s="1099"/>
      <c r="L7" s="1099"/>
      <c r="M7" s="1099"/>
      <c r="N7" s="503"/>
      <c r="O7" s="503"/>
      <c r="P7" s="503"/>
      <c r="Q7" s="503"/>
      <c r="R7" s="503"/>
      <c r="S7" s="503"/>
      <c r="T7" s="503"/>
      <c r="U7" s="503"/>
      <c r="V7" s="503"/>
      <c r="W7" s="503"/>
      <c r="X7" s="503"/>
      <c r="Y7" s="503"/>
    </row>
    <row r="8" spans="1:25" ht="28.8" customHeight="1" x14ac:dyDescent="0.3">
      <c r="A8" s="553" t="s">
        <v>600</v>
      </c>
      <c r="B8" s="1099" t="s">
        <v>601</v>
      </c>
      <c r="C8" s="1099"/>
      <c r="D8" s="1099"/>
      <c r="E8" s="1099"/>
      <c r="F8" s="1099"/>
      <c r="G8" s="1099"/>
      <c r="H8" s="1099"/>
      <c r="I8" s="1099"/>
      <c r="J8" s="1099"/>
      <c r="K8" s="1099"/>
      <c r="L8" s="550"/>
      <c r="M8" s="550"/>
      <c r="N8" s="503"/>
      <c r="O8" s="503"/>
      <c r="P8" s="503"/>
      <c r="Q8" s="503"/>
      <c r="R8" s="503"/>
      <c r="S8" s="503"/>
      <c r="T8" s="503"/>
      <c r="U8" s="503"/>
      <c r="V8" s="503"/>
      <c r="W8" s="503"/>
      <c r="X8" s="503"/>
      <c r="Y8" s="503"/>
    </row>
    <row r="9" spans="1:25" ht="28.8" customHeight="1" x14ac:dyDescent="0.3">
      <c r="A9" s="553" t="s">
        <v>602</v>
      </c>
      <c r="B9" s="1099" t="s">
        <v>605</v>
      </c>
      <c r="C9" s="1099"/>
      <c r="D9" s="1099"/>
      <c r="E9" s="1099"/>
      <c r="F9" s="1099"/>
      <c r="G9" s="1099"/>
      <c r="H9" s="1099"/>
      <c r="I9" s="1099"/>
      <c r="J9" s="1099"/>
      <c r="K9" s="1099"/>
      <c r="L9" s="550"/>
      <c r="M9" s="550"/>
      <c r="N9" s="503"/>
      <c r="O9" s="503"/>
      <c r="P9" s="503"/>
      <c r="Q9" s="503"/>
      <c r="R9" s="503"/>
      <c r="S9" s="503"/>
      <c r="T9" s="503"/>
      <c r="U9" s="503"/>
      <c r="V9" s="503"/>
      <c r="W9" s="503"/>
      <c r="X9" s="503"/>
      <c r="Y9" s="503"/>
    </row>
    <row r="10" spans="1:25" ht="28.8" customHeight="1" x14ac:dyDescent="0.3">
      <c r="A10" s="553" t="s">
        <v>603</v>
      </c>
      <c r="B10" s="1099" t="s">
        <v>604</v>
      </c>
      <c r="C10" s="1099"/>
      <c r="D10" s="1099"/>
      <c r="E10" s="1099"/>
      <c r="F10" s="1099"/>
      <c r="G10" s="1099"/>
      <c r="H10" s="1099"/>
      <c r="I10" s="1099"/>
      <c r="J10" s="1099"/>
      <c r="K10" s="1099"/>
      <c r="L10" s="550"/>
      <c r="M10" s="550"/>
      <c r="N10" s="503"/>
      <c r="O10" s="503"/>
      <c r="P10" s="503"/>
      <c r="Q10" s="503"/>
      <c r="R10" s="503"/>
      <c r="S10" s="503"/>
      <c r="T10" s="503"/>
      <c r="U10" s="503"/>
      <c r="V10" s="503"/>
      <c r="W10" s="503"/>
      <c r="X10" s="503"/>
      <c r="Y10" s="503"/>
    </row>
    <row r="11" spans="1:25" ht="43.2" customHeight="1" x14ac:dyDescent="0.3">
      <c r="A11" s="553" t="s">
        <v>613</v>
      </c>
      <c r="B11" s="1099" t="s">
        <v>606</v>
      </c>
      <c r="C11" s="1099"/>
      <c r="D11" s="1099"/>
      <c r="E11" s="1099"/>
      <c r="F11" s="1099"/>
      <c r="G11" s="1099"/>
      <c r="H11" s="1099"/>
      <c r="I11" s="1099"/>
      <c r="J11" s="1099"/>
      <c r="K11" s="1099"/>
      <c r="L11" s="550"/>
      <c r="M11" s="550"/>
      <c r="N11" s="503"/>
      <c r="O11" s="503"/>
      <c r="P11" s="503"/>
      <c r="Q11" s="503"/>
      <c r="R11" s="503"/>
      <c r="S11" s="503"/>
      <c r="T11" s="503"/>
      <c r="U11" s="503"/>
      <c r="V11" s="503"/>
      <c r="W11" s="503"/>
      <c r="X11" s="503"/>
      <c r="Y11" s="503"/>
    </row>
    <row r="12" spans="1:25" ht="28.8" customHeight="1" x14ac:dyDescent="0.3">
      <c r="A12" s="553" t="s">
        <v>614</v>
      </c>
      <c r="B12" s="1099" t="s">
        <v>615</v>
      </c>
      <c r="C12" s="1099"/>
      <c r="D12" s="1099"/>
      <c r="E12" s="1099"/>
      <c r="F12" s="1099"/>
      <c r="G12" s="1099"/>
      <c r="H12" s="1099"/>
      <c r="I12" s="1099"/>
      <c r="J12" s="1099"/>
      <c r="K12" s="1099"/>
      <c r="L12" s="550"/>
      <c r="M12" s="550"/>
      <c r="N12" s="503"/>
      <c r="O12" s="503"/>
      <c r="P12" s="503"/>
      <c r="Q12" s="503"/>
      <c r="R12" s="503"/>
      <c r="S12" s="503"/>
      <c r="T12" s="503"/>
      <c r="U12" s="503"/>
      <c r="V12" s="503"/>
      <c r="W12" s="503"/>
      <c r="X12" s="503"/>
      <c r="Y12" s="503"/>
    </row>
    <row r="13" spans="1:25" ht="72" customHeight="1" x14ac:dyDescent="0.3">
      <c r="A13" s="553" t="s">
        <v>607</v>
      </c>
      <c r="B13" s="1099" t="s">
        <v>608</v>
      </c>
      <c r="C13" s="1099"/>
      <c r="D13" s="1099"/>
      <c r="E13" s="1099"/>
      <c r="F13" s="1099"/>
      <c r="G13" s="1099"/>
      <c r="H13" s="1099"/>
      <c r="I13" s="1099"/>
      <c r="J13" s="1099"/>
      <c r="K13" s="1099"/>
      <c r="L13" s="550"/>
      <c r="M13" s="550"/>
      <c r="N13" s="503"/>
      <c r="O13" s="503"/>
      <c r="P13" s="503"/>
      <c r="Q13" s="503"/>
      <c r="R13" s="503"/>
      <c r="S13" s="503"/>
      <c r="T13" s="503"/>
      <c r="U13" s="503"/>
      <c r="V13" s="503"/>
      <c r="W13" s="503"/>
      <c r="X13" s="503"/>
      <c r="Y13" s="503"/>
    </row>
    <row r="14" spans="1:25" ht="28.8" customHeight="1" x14ac:dyDescent="0.3">
      <c r="A14" s="553" t="s">
        <v>609</v>
      </c>
      <c r="B14" s="1099" t="s">
        <v>610</v>
      </c>
      <c r="C14" s="1099"/>
      <c r="D14" s="1099"/>
      <c r="E14" s="1099"/>
      <c r="F14" s="1099"/>
      <c r="G14" s="1099"/>
      <c r="H14" s="1099"/>
      <c r="I14" s="1099"/>
      <c r="J14" s="1099"/>
      <c r="K14" s="1099"/>
      <c r="L14" s="550"/>
      <c r="M14" s="550"/>
      <c r="N14" s="503"/>
      <c r="O14" s="503"/>
      <c r="P14" s="503"/>
      <c r="Q14" s="503"/>
      <c r="R14" s="503"/>
      <c r="S14" s="503"/>
      <c r="T14" s="503"/>
      <c r="U14" s="503"/>
      <c r="V14" s="503"/>
      <c r="W14" s="503"/>
      <c r="X14" s="503"/>
      <c r="Y14" s="503"/>
    </row>
    <row r="15" spans="1:25" ht="28.8" customHeight="1" x14ac:dyDescent="0.3">
      <c r="A15" s="553" t="s">
        <v>611</v>
      </c>
      <c r="B15" s="1099" t="s">
        <v>612</v>
      </c>
      <c r="C15" s="1099"/>
      <c r="D15" s="1099"/>
      <c r="E15" s="1099"/>
      <c r="F15" s="1099"/>
      <c r="G15" s="1099"/>
      <c r="H15" s="1099"/>
      <c r="I15" s="1099"/>
      <c r="J15" s="1099"/>
      <c r="K15" s="1099"/>
      <c r="L15" s="550"/>
      <c r="M15" s="550"/>
      <c r="N15" s="503"/>
      <c r="O15" s="503"/>
      <c r="P15" s="503"/>
      <c r="Q15" s="503"/>
      <c r="R15" s="503"/>
      <c r="S15" s="503"/>
      <c r="T15" s="503"/>
      <c r="U15" s="503"/>
      <c r="V15" s="503"/>
      <c r="W15" s="503"/>
      <c r="X15" s="503"/>
      <c r="Y15" s="503"/>
    </row>
    <row r="16" spans="1:25" ht="43.05" customHeight="1" x14ac:dyDescent="0.3">
      <c r="A16" s="553" t="s">
        <v>616</v>
      </c>
      <c r="B16" s="1137" t="s">
        <v>617</v>
      </c>
      <c r="C16" s="1137"/>
      <c r="D16" s="1137"/>
      <c r="E16" s="1137"/>
      <c r="F16" s="1137"/>
      <c r="G16" s="1137"/>
      <c r="H16" s="1137"/>
      <c r="I16" s="1137"/>
      <c r="J16" s="1137"/>
      <c r="K16" s="1137"/>
      <c r="L16" s="304"/>
      <c r="M16" s="304"/>
      <c r="N16" s="503"/>
      <c r="O16" s="503"/>
      <c r="P16" s="503"/>
      <c r="Q16" s="503"/>
      <c r="R16" s="503"/>
      <c r="S16" s="503"/>
      <c r="T16" s="503"/>
      <c r="U16" s="503"/>
      <c r="V16" s="503"/>
      <c r="W16" s="503"/>
      <c r="X16" s="503"/>
      <c r="Y16" s="503"/>
    </row>
    <row r="17" spans="1:25" x14ac:dyDescent="0.3">
      <c r="A17" s="553" t="s">
        <v>618</v>
      </c>
      <c r="B17" s="1136" t="s">
        <v>619</v>
      </c>
      <c r="C17" s="1136"/>
      <c r="D17" s="1136"/>
      <c r="E17" s="1136"/>
      <c r="F17" s="1136"/>
      <c r="G17" s="1136"/>
      <c r="H17" s="1136"/>
      <c r="I17" s="1136"/>
      <c r="J17" s="1136"/>
      <c r="K17" s="1136"/>
      <c r="L17" s="304"/>
      <c r="M17" s="304"/>
      <c r="N17" s="503"/>
      <c r="O17" s="503"/>
      <c r="P17" s="503"/>
      <c r="Q17" s="503"/>
      <c r="R17" s="503"/>
      <c r="S17" s="503"/>
      <c r="T17" s="503"/>
      <c r="U17" s="503"/>
      <c r="V17" s="503"/>
      <c r="W17" s="503"/>
      <c r="X17" s="503"/>
      <c r="Y17" s="503"/>
    </row>
    <row r="18" spans="1:25" ht="28.8" customHeight="1" x14ac:dyDescent="0.3">
      <c r="A18" s="553" t="s">
        <v>620</v>
      </c>
      <c r="B18" s="1137" t="s">
        <v>621</v>
      </c>
      <c r="C18" s="1137"/>
      <c r="D18" s="1137"/>
      <c r="E18" s="1137"/>
      <c r="F18" s="1137"/>
      <c r="G18" s="1137"/>
      <c r="H18" s="1137"/>
      <c r="I18" s="1137"/>
      <c r="J18" s="1137"/>
      <c r="K18" s="1137"/>
      <c r="L18" s="304"/>
      <c r="M18" s="304"/>
      <c r="N18" s="503"/>
      <c r="O18" s="503"/>
      <c r="P18" s="503"/>
      <c r="Q18" s="503"/>
      <c r="R18" s="503"/>
      <c r="S18" s="503"/>
      <c r="T18" s="503"/>
      <c r="U18" s="503"/>
      <c r="V18" s="503"/>
      <c r="W18" s="503"/>
      <c r="X18" s="503"/>
      <c r="Y18" s="503"/>
    </row>
    <row r="19" spans="1:25" x14ac:dyDescent="0.3">
      <c r="A19" s="553" t="s">
        <v>622</v>
      </c>
      <c r="B19" s="1136" t="s">
        <v>623</v>
      </c>
      <c r="C19" s="1136"/>
      <c r="D19" s="1136"/>
      <c r="E19" s="1136"/>
      <c r="F19" s="1136"/>
      <c r="G19" s="1136"/>
      <c r="H19" s="1136"/>
      <c r="I19" s="1136"/>
      <c r="J19" s="1136"/>
      <c r="K19" s="1136"/>
      <c r="L19" s="304"/>
      <c r="M19" s="304"/>
      <c r="N19" s="503"/>
      <c r="O19" s="503"/>
      <c r="P19" s="503"/>
      <c r="Q19" s="503"/>
      <c r="R19" s="503"/>
      <c r="S19" s="503"/>
      <c r="T19" s="503"/>
      <c r="U19" s="503"/>
      <c r="V19" s="503"/>
      <c r="W19" s="503"/>
      <c r="X19" s="503"/>
      <c r="Y19" s="503"/>
    </row>
    <row r="20" spans="1:25" ht="28.8" customHeight="1" x14ac:dyDescent="0.3">
      <c r="A20" s="553" t="s">
        <v>624</v>
      </c>
      <c r="B20" s="1137" t="s">
        <v>625</v>
      </c>
      <c r="C20" s="1137"/>
      <c r="D20" s="1137"/>
      <c r="E20" s="1137"/>
      <c r="F20" s="1137"/>
      <c r="G20" s="1137"/>
      <c r="H20" s="1137"/>
      <c r="I20" s="1137"/>
      <c r="J20" s="1137"/>
      <c r="K20" s="1137"/>
      <c r="L20" s="304"/>
      <c r="M20" s="304"/>
      <c r="N20" s="503"/>
      <c r="O20" s="503"/>
      <c r="P20" s="503"/>
      <c r="Q20" s="503"/>
      <c r="R20" s="503"/>
      <c r="S20" s="503"/>
      <c r="T20" s="503"/>
      <c r="U20" s="503"/>
      <c r="V20" s="503"/>
      <c r="W20" s="503"/>
      <c r="X20" s="503"/>
      <c r="Y20" s="503"/>
    </row>
    <row r="21" spans="1:25" x14ac:dyDescent="0.3">
      <c r="A21" s="553" t="s">
        <v>626</v>
      </c>
      <c r="B21" s="773" t="s">
        <v>627</v>
      </c>
      <c r="C21" s="773"/>
      <c r="D21" s="773"/>
      <c r="E21" s="773"/>
      <c r="F21" s="773"/>
      <c r="G21" s="773"/>
      <c r="H21" s="773"/>
      <c r="I21" s="773"/>
      <c r="J21" s="773"/>
      <c r="K21" s="773"/>
      <c r="L21" s="554"/>
      <c r="M21" s="554"/>
      <c r="N21" s="503"/>
      <c r="O21" s="503"/>
      <c r="P21" s="503"/>
      <c r="Q21" s="503"/>
      <c r="R21" s="503"/>
      <c r="S21" s="503"/>
      <c r="T21" s="503"/>
      <c r="U21" s="503"/>
      <c r="V21" s="503"/>
      <c r="W21" s="503"/>
      <c r="X21" s="503"/>
      <c r="Y21" s="503"/>
    </row>
    <row r="22" spans="1:25" x14ac:dyDescent="0.3">
      <c r="A22" s="555"/>
      <c r="B22" s="773" t="s">
        <v>595</v>
      </c>
      <c r="C22" s="773"/>
      <c r="D22" s="773"/>
      <c r="E22" s="773"/>
      <c r="F22" s="773"/>
      <c r="G22" s="773"/>
      <c r="H22" s="773"/>
      <c r="I22" s="773"/>
      <c r="J22" s="773"/>
      <c r="K22" s="773"/>
      <c r="L22" s="773"/>
      <c r="M22" s="773"/>
      <c r="N22" s="503"/>
      <c r="O22" s="503"/>
      <c r="P22" s="503"/>
      <c r="Q22" s="503"/>
      <c r="R22" s="503"/>
      <c r="S22" s="503"/>
      <c r="T22" s="503"/>
      <c r="U22" s="503"/>
      <c r="V22" s="503"/>
      <c r="W22" s="503"/>
      <c r="X22" s="503"/>
      <c r="Y22" s="503"/>
    </row>
    <row r="23" spans="1:25" ht="43.05" customHeight="1" x14ac:dyDescent="0.3">
      <c r="A23" s="547"/>
      <c r="B23" s="1099" t="s">
        <v>596</v>
      </c>
      <c r="C23" s="1099"/>
      <c r="D23" s="1099"/>
      <c r="E23" s="1099"/>
      <c r="F23" s="1099"/>
      <c r="G23" s="1099"/>
      <c r="H23" s="1099"/>
      <c r="I23" s="1099"/>
      <c r="J23" s="1099"/>
      <c r="K23" s="1099"/>
      <c r="L23" s="554"/>
      <c r="M23" s="554"/>
      <c r="N23" s="503"/>
      <c r="O23" s="503"/>
      <c r="P23" s="503"/>
      <c r="Q23" s="503"/>
      <c r="R23" s="503"/>
      <c r="S23" s="503"/>
      <c r="T23" s="503"/>
      <c r="U23" s="503"/>
      <c r="V23" s="503"/>
      <c r="W23" s="503"/>
      <c r="X23" s="503"/>
      <c r="Y23" s="503"/>
    </row>
    <row r="24" spans="1:25" ht="28.8" customHeight="1" x14ac:dyDescent="0.3">
      <c r="A24" s="547"/>
      <c r="B24" s="503"/>
      <c r="C24" s="1134" t="s">
        <v>628</v>
      </c>
      <c r="D24" s="1134"/>
      <c r="E24" s="1134"/>
      <c r="F24" s="1134"/>
      <c r="G24" s="1134"/>
      <c r="H24" s="1134"/>
      <c r="I24" s="1134"/>
      <c r="J24" s="1134"/>
      <c r="K24" s="1134"/>
      <c r="L24" s="503"/>
      <c r="M24" s="503"/>
      <c r="N24" s="503"/>
      <c r="O24" s="503"/>
      <c r="P24" s="503"/>
      <c r="Q24" s="503"/>
      <c r="R24" s="503"/>
      <c r="S24" s="503"/>
      <c r="T24" s="503"/>
      <c r="U24" s="503"/>
      <c r="V24" s="503"/>
      <c r="W24" s="503"/>
      <c r="X24" s="503"/>
      <c r="Y24" s="503"/>
    </row>
    <row r="25" spans="1:25" ht="28.8" customHeight="1" x14ac:dyDescent="0.3">
      <c r="A25" s="557"/>
      <c r="B25" s="503"/>
      <c r="C25" s="1134" t="s">
        <v>629</v>
      </c>
      <c r="D25" s="1134"/>
      <c r="E25" s="1134"/>
      <c r="F25" s="1134"/>
      <c r="G25" s="1134"/>
      <c r="H25" s="1134"/>
      <c r="I25" s="1134"/>
      <c r="J25" s="1134"/>
      <c r="K25" s="1134"/>
      <c r="L25" s="503"/>
      <c r="M25" s="503"/>
      <c r="N25" s="503"/>
      <c r="O25" s="503"/>
      <c r="P25" s="503"/>
      <c r="Q25" s="503"/>
      <c r="R25" s="503"/>
      <c r="S25" s="503"/>
      <c r="T25" s="503"/>
      <c r="U25" s="503"/>
      <c r="V25" s="503"/>
      <c r="W25" s="503"/>
      <c r="X25" s="503"/>
      <c r="Y25" s="503"/>
    </row>
    <row r="26" spans="1:25" ht="14.4" customHeight="1" x14ac:dyDescent="0.3">
      <c r="A26" s="557"/>
      <c r="B26" s="503"/>
      <c r="C26" s="556"/>
      <c r="D26" s="1135" t="s">
        <v>630</v>
      </c>
      <c r="E26" s="1135"/>
      <c r="F26" s="1135"/>
      <c r="G26" s="1135"/>
      <c r="H26" s="1135"/>
      <c r="I26" s="1135"/>
      <c r="J26" s="1135"/>
      <c r="K26" s="1135"/>
      <c r="L26" s="503"/>
      <c r="M26" s="503"/>
      <c r="N26" s="503"/>
      <c r="O26" s="503"/>
      <c r="P26" s="503"/>
      <c r="Q26" s="503"/>
      <c r="R26" s="503"/>
      <c r="S26" s="503"/>
      <c r="T26" s="503"/>
      <c r="U26" s="503"/>
      <c r="V26" s="503"/>
      <c r="W26" s="503"/>
      <c r="X26" s="503"/>
      <c r="Y26" s="503"/>
    </row>
    <row r="27" spans="1:25" ht="14.4" customHeight="1" x14ac:dyDescent="0.3">
      <c r="A27" s="557"/>
      <c r="B27" s="503"/>
      <c r="C27" s="556"/>
      <c r="D27" s="1135" t="s">
        <v>631</v>
      </c>
      <c r="E27" s="1135"/>
      <c r="F27" s="1135"/>
      <c r="G27" s="1135"/>
      <c r="H27" s="1135"/>
      <c r="I27" s="1135"/>
      <c r="J27" s="1135"/>
      <c r="K27" s="1135"/>
      <c r="L27" s="503"/>
      <c r="M27" s="503"/>
      <c r="N27" s="503"/>
      <c r="O27" s="503"/>
      <c r="P27" s="503"/>
      <c r="Q27" s="503"/>
      <c r="R27" s="503"/>
      <c r="S27" s="503"/>
      <c r="T27" s="503"/>
      <c r="U27" s="503"/>
      <c r="V27" s="503"/>
      <c r="W27" s="503"/>
      <c r="X27" s="503"/>
      <c r="Y27" s="503"/>
    </row>
    <row r="28" spans="1:25" ht="28.8" customHeight="1" x14ac:dyDescent="0.3">
      <c r="A28" s="558"/>
      <c r="B28" s="503"/>
      <c r="C28" s="556"/>
      <c r="D28" s="1135" t="s">
        <v>632</v>
      </c>
      <c r="E28" s="1135"/>
      <c r="F28" s="1135"/>
      <c r="G28" s="1135"/>
      <c r="H28" s="1135"/>
      <c r="I28" s="1135"/>
      <c r="J28" s="1135"/>
      <c r="K28" s="1135"/>
      <c r="L28" s="503"/>
      <c r="M28" s="628" t="s">
        <v>30</v>
      </c>
      <c r="N28" s="503"/>
      <c r="O28" s="503"/>
      <c r="P28" s="503"/>
      <c r="Q28" s="503"/>
      <c r="R28" s="503"/>
      <c r="S28" s="503"/>
      <c r="T28" s="503"/>
      <c r="U28" s="503"/>
      <c r="V28" s="503"/>
      <c r="W28" s="503"/>
      <c r="X28" s="503"/>
      <c r="Y28" s="503"/>
    </row>
    <row r="29" spans="1:25" ht="43.05" customHeight="1" x14ac:dyDescent="0.3">
      <c r="A29" s="558"/>
      <c r="B29" s="503"/>
      <c r="C29" s="1134" t="s">
        <v>633</v>
      </c>
      <c r="D29" s="1134"/>
      <c r="E29" s="1134"/>
      <c r="F29" s="1134"/>
      <c r="G29" s="1134"/>
      <c r="H29" s="1134"/>
      <c r="I29" s="1134"/>
      <c r="J29" s="1134"/>
      <c r="K29" s="1134"/>
      <c r="L29" s="503"/>
      <c r="M29" s="503"/>
      <c r="N29" s="503"/>
      <c r="O29" s="503"/>
      <c r="P29" s="503"/>
      <c r="Q29" s="503"/>
      <c r="R29" s="503"/>
      <c r="S29" s="503"/>
      <c r="T29" s="503"/>
      <c r="U29" s="503"/>
      <c r="V29" s="503"/>
      <c r="W29" s="503"/>
      <c r="X29" s="503"/>
      <c r="Y29" s="503"/>
    </row>
    <row r="30" spans="1:25" s="549" customFormat="1" x14ac:dyDescent="0.3">
      <c r="A30" s="559"/>
      <c r="B30" s="1099" t="s">
        <v>597</v>
      </c>
      <c r="C30" s="1099"/>
      <c r="D30" s="1099"/>
      <c r="E30" s="1099"/>
      <c r="F30" s="1099"/>
      <c r="G30" s="1099"/>
      <c r="H30" s="1099"/>
      <c r="I30" s="1099"/>
      <c r="J30" s="1099"/>
      <c r="K30" s="1099"/>
      <c r="L30" s="548"/>
      <c r="M30" s="548"/>
      <c r="N30" s="548"/>
      <c r="O30" s="548"/>
      <c r="P30" s="548"/>
      <c r="Q30" s="548"/>
      <c r="R30" s="548"/>
      <c r="S30" s="548"/>
      <c r="T30" s="548"/>
      <c r="U30" s="548"/>
      <c r="V30" s="548"/>
      <c r="W30" s="548"/>
      <c r="X30" s="548"/>
      <c r="Y30" s="548"/>
    </row>
    <row r="31" spans="1:25" s="549" customFormat="1" ht="28.8" customHeight="1" x14ac:dyDescent="0.3">
      <c r="A31" s="560"/>
      <c r="B31" s="1099" t="s">
        <v>598</v>
      </c>
      <c r="C31" s="1099"/>
      <c r="D31" s="1099"/>
      <c r="E31" s="1099"/>
      <c r="F31" s="1099"/>
      <c r="G31" s="1099"/>
      <c r="H31" s="1099"/>
      <c r="I31" s="1099"/>
      <c r="J31" s="1099"/>
      <c r="K31" s="1099"/>
      <c r="L31" s="548"/>
      <c r="M31" s="548"/>
      <c r="N31" s="548"/>
      <c r="O31" s="548"/>
      <c r="P31" s="548"/>
      <c r="Q31" s="548"/>
      <c r="R31" s="548"/>
      <c r="S31" s="548"/>
      <c r="T31" s="548"/>
      <c r="U31" s="548"/>
      <c r="V31" s="548"/>
      <c r="W31" s="548"/>
      <c r="X31" s="548"/>
      <c r="Y31" s="548"/>
    </row>
    <row r="32" spans="1:25" x14ac:dyDescent="0.3">
      <c r="A32" s="547"/>
      <c r="B32" s="503"/>
      <c r="C32" s="503"/>
      <c r="D32" s="503"/>
      <c r="E32" s="503"/>
      <c r="F32" s="503"/>
      <c r="G32" s="503"/>
      <c r="H32" s="503"/>
      <c r="I32" s="503"/>
      <c r="J32" s="503"/>
      <c r="K32" s="503"/>
      <c r="L32" s="503"/>
      <c r="M32" s="503"/>
      <c r="N32" s="503"/>
      <c r="O32" s="503"/>
      <c r="P32" s="503"/>
      <c r="Q32" s="503"/>
      <c r="R32" s="503"/>
      <c r="S32" s="503"/>
      <c r="T32" s="503"/>
      <c r="U32" s="503"/>
      <c r="V32" s="503"/>
      <c r="W32" s="503"/>
      <c r="X32" s="503"/>
      <c r="Y32" s="503"/>
    </row>
    <row r="33" spans="1:25" x14ac:dyDescent="0.3">
      <c r="A33" s="547"/>
      <c r="B33" s="503"/>
      <c r="C33" s="503"/>
      <c r="D33" s="503"/>
      <c r="E33" s="503"/>
      <c r="F33" s="503"/>
      <c r="G33" s="503"/>
      <c r="H33" s="503"/>
      <c r="I33" s="503"/>
      <c r="J33" s="503"/>
      <c r="K33" s="503"/>
      <c r="L33" s="503"/>
      <c r="M33" s="503"/>
      <c r="N33" s="503"/>
      <c r="O33" s="503"/>
      <c r="P33" s="503"/>
      <c r="Q33" s="503"/>
      <c r="R33" s="503"/>
      <c r="S33" s="503"/>
      <c r="T33" s="503"/>
      <c r="U33" s="503"/>
      <c r="V33" s="503"/>
      <c r="W33" s="503"/>
      <c r="X33" s="503"/>
      <c r="Y33" s="503"/>
    </row>
    <row r="34" spans="1:25" s="7" customFormat="1" x14ac:dyDescent="0.3">
      <c r="A34" s="565"/>
      <c r="B34" s="566"/>
      <c r="C34" s="566"/>
      <c r="D34" s="1131"/>
      <c r="E34" s="1131"/>
      <c r="F34" s="1131"/>
      <c r="G34" s="1131"/>
      <c r="H34" s="566"/>
      <c r="I34" s="566"/>
      <c r="J34" s="566"/>
      <c r="K34" s="566"/>
      <c r="L34" s="566"/>
      <c r="M34" s="566"/>
      <c r="N34" s="566"/>
      <c r="O34" s="566"/>
      <c r="P34" s="566"/>
      <c r="Q34" s="566"/>
      <c r="R34" s="566"/>
      <c r="S34" s="566"/>
      <c r="T34" s="566"/>
      <c r="U34" s="566"/>
      <c r="V34" s="566"/>
      <c r="W34" s="566"/>
      <c r="X34" s="566"/>
      <c r="Y34" s="566"/>
    </row>
    <row r="35" spans="1:25" s="7" customFormat="1" x14ac:dyDescent="0.3">
      <c r="A35" s="1132"/>
      <c r="B35" s="1132"/>
      <c r="C35" s="566"/>
      <c r="D35" s="1132"/>
      <c r="E35" s="1132"/>
      <c r="F35" s="1132"/>
      <c r="G35" s="1132"/>
      <c r="H35" s="566"/>
      <c r="I35" s="1132"/>
      <c r="J35" s="1132"/>
      <c r="K35" s="1132"/>
      <c r="L35" s="566"/>
      <c r="M35" s="566"/>
      <c r="N35" s="566"/>
      <c r="O35" s="566"/>
      <c r="P35" s="566"/>
      <c r="Q35" s="566"/>
      <c r="R35" s="566"/>
      <c r="S35" s="566"/>
      <c r="T35" s="566"/>
      <c r="U35" s="566"/>
      <c r="V35" s="566"/>
      <c r="W35" s="566"/>
      <c r="X35" s="566"/>
      <c r="Y35" s="566"/>
    </row>
    <row r="36" spans="1:25" s="1" customFormat="1" x14ac:dyDescent="0.3">
      <c r="A36" s="1130" t="s">
        <v>634</v>
      </c>
      <c r="B36" s="1130"/>
      <c r="D36" s="1130" t="s">
        <v>635</v>
      </c>
      <c r="E36" s="1130"/>
      <c r="F36" s="1130"/>
      <c r="G36" s="1130"/>
      <c r="I36" s="1130" t="s">
        <v>636</v>
      </c>
      <c r="J36" s="1130"/>
      <c r="K36" s="1130"/>
    </row>
    <row r="37" spans="1:25" x14ac:dyDescent="0.3">
      <c r="A37" s="503"/>
      <c r="B37" s="503"/>
      <c r="C37" s="503"/>
      <c r="D37" s="503"/>
      <c r="E37" s="503"/>
      <c r="F37" s="503"/>
      <c r="G37" s="503"/>
      <c r="H37" s="503"/>
      <c r="I37" s="503"/>
      <c r="J37" s="503"/>
      <c r="K37" s="503"/>
      <c r="L37" s="503"/>
      <c r="M37" s="503"/>
      <c r="N37" s="503"/>
      <c r="O37" s="503"/>
      <c r="P37" s="503"/>
      <c r="Q37" s="503"/>
      <c r="R37" s="503"/>
      <c r="S37" s="503"/>
      <c r="T37" s="503"/>
      <c r="U37" s="503"/>
      <c r="V37" s="503"/>
      <c r="W37" s="503"/>
      <c r="X37" s="503"/>
      <c r="Y37" s="503"/>
    </row>
    <row r="38" spans="1:25" x14ac:dyDescent="0.3">
      <c r="A38" s="503"/>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row>
    <row r="39" spans="1:25" x14ac:dyDescent="0.3">
      <c r="A39" s="503"/>
      <c r="B39" s="503"/>
      <c r="C39" s="503"/>
      <c r="D39" s="503"/>
      <c r="E39" s="503"/>
      <c r="F39" s="503"/>
      <c r="G39" s="503"/>
      <c r="H39" s="503"/>
      <c r="I39" s="503"/>
      <c r="J39" s="503"/>
      <c r="K39" s="503"/>
      <c r="L39" s="503"/>
      <c r="M39" s="503"/>
      <c r="N39" s="503"/>
      <c r="O39" s="503"/>
      <c r="P39" s="503"/>
      <c r="Q39" s="503"/>
      <c r="R39" s="503"/>
      <c r="S39" s="503"/>
      <c r="T39" s="503"/>
      <c r="U39" s="503"/>
      <c r="V39" s="503"/>
      <c r="W39" s="503"/>
      <c r="X39" s="503"/>
      <c r="Y39" s="503"/>
    </row>
    <row r="40" spans="1:25" s="3" customFormat="1" ht="14.25" customHeight="1" x14ac:dyDescent="0.35">
      <c r="A40" s="211" t="s">
        <v>637</v>
      </c>
      <c r="B40" s="281"/>
      <c r="C40" s="315"/>
      <c r="D40" s="315"/>
      <c r="E40" s="551"/>
      <c r="F40" s="315"/>
      <c r="G40" s="317"/>
      <c r="H40" s="315"/>
      <c r="I40" s="315"/>
      <c r="J40" s="315"/>
      <c r="K40" s="315"/>
      <c r="L40" s="33"/>
      <c r="M40" s="33"/>
    </row>
    <row r="41" spans="1:25" ht="7.2" customHeight="1" x14ac:dyDescent="0.3">
      <c r="A41" s="1"/>
      <c r="B41" s="1"/>
      <c r="C41" s="503"/>
      <c r="D41" s="503"/>
      <c r="E41" s="503"/>
      <c r="F41" s="503"/>
      <c r="G41" s="503"/>
      <c r="H41" s="503"/>
      <c r="I41" s="503"/>
      <c r="J41" s="503"/>
      <c r="K41" s="503"/>
      <c r="L41" s="503"/>
      <c r="M41" s="503"/>
      <c r="N41" s="503"/>
      <c r="O41" s="503"/>
      <c r="P41" s="503"/>
      <c r="Q41" s="503"/>
      <c r="R41" s="503"/>
      <c r="S41" s="503"/>
      <c r="T41" s="503"/>
      <c r="U41" s="503"/>
      <c r="V41" s="503"/>
      <c r="W41" s="503"/>
      <c r="X41" s="503"/>
      <c r="Y41" s="503"/>
    </row>
    <row r="42" spans="1:25" x14ac:dyDescent="0.3">
      <c r="A42" s="361"/>
      <c r="B42" s="361"/>
      <c r="C42" s="361"/>
      <c r="D42" s="361"/>
      <c r="E42" s="361"/>
      <c r="F42" s="361"/>
      <c r="G42" s="361"/>
      <c r="H42" s="361"/>
      <c r="I42" s="361"/>
      <c r="J42" s="361"/>
      <c r="K42" s="361"/>
      <c r="L42" s="362"/>
      <c r="M42" s="362"/>
      <c r="N42" s="503"/>
      <c r="O42" s="503"/>
      <c r="P42" s="503"/>
      <c r="Q42" s="503"/>
      <c r="R42" s="503"/>
      <c r="S42" s="503"/>
      <c r="T42" s="503"/>
      <c r="U42" s="503"/>
      <c r="V42" s="503"/>
      <c r="W42" s="503"/>
      <c r="X42" s="503"/>
      <c r="Y42" s="503"/>
    </row>
    <row r="43" spans="1:25" ht="7.2" customHeight="1" x14ac:dyDescent="0.3">
      <c r="A43" s="503"/>
      <c r="B43" s="503"/>
      <c r="C43" s="503"/>
      <c r="D43" s="503"/>
      <c r="E43" s="503"/>
      <c r="F43" s="503"/>
      <c r="G43" s="503"/>
      <c r="H43" s="503"/>
      <c r="I43" s="503"/>
      <c r="J43" s="503"/>
      <c r="K43" s="503"/>
      <c r="L43" s="503"/>
      <c r="M43" s="503"/>
      <c r="N43" s="503"/>
      <c r="O43" s="503"/>
      <c r="P43" s="503"/>
      <c r="Q43" s="503"/>
      <c r="R43" s="503"/>
      <c r="S43" s="503"/>
      <c r="T43" s="503"/>
      <c r="U43" s="503"/>
      <c r="V43" s="503"/>
      <c r="W43" s="503"/>
      <c r="X43" s="503"/>
      <c r="Y43" s="503"/>
    </row>
    <row r="44" spans="1:25" s="549" customFormat="1" ht="43.05" customHeight="1" x14ac:dyDescent="0.3">
      <c r="A44" s="1102" t="s">
        <v>638</v>
      </c>
      <c r="B44" s="1102"/>
      <c r="C44" s="1102"/>
      <c r="D44" s="1102"/>
      <c r="E44" s="1102"/>
      <c r="F44" s="1102"/>
      <c r="G44" s="1102"/>
      <c r="H44" s="1102"/>
      <c r="I44" s="1102"/>
      <c r="J44" s="1102"/>
      <c r="K44" s="1102"/>
      <c r="L44" s="548"/>
      <c r="M44" s="548"/>
      <c r="N44" s="548"/>
      <c r="O44" s="548"/>
      <c r="P44" s="548"/>
      <c r="Q44" s="548"/>
      <c r="R44" s="548"/>
      <c r="S44" s="548"/>
      <c r="T44" s="548"/>
      <c r="U44" s="548"/>
      <c r="V44" s="548"/>
      <c r="W44" s="548"/>
      <c r="X44" s="548"/>
      <c r="Y44" s="548"/>
    </row>
    <row r="45" spans="1:25" s="549" customFormat="1" ht="28.8" customHeight="1" x14ac:dyDescent="0.3">
      <c r="A45" s="1102" t="s">
        <v>640</v>
      </c>
      <c r="B45" s="1102"/>
      <c r="C45" s="1102"/>
      <c r="D45" s="1102"/>
      <c r="E45" s="1102"/>
      <c r="F45" s="1102"/>
      <c r="G45" s="1102"/>
      <c r="H45" s="1102"/>
      <c r="I45" s="1102"/>
      <c r="J45" s="1102"/>
      <c r="K45" s="1102"/>
      <c r="L45" s="548"/>
      <c r="M45" s="548"/>
      <c r="N45" s="548"/>
      <c r="O45" s="548"/>
      <c r="P45" s="548"/>
      <c r="Q45" s="548"/>
      <c r="R45" s="548"/>
      <c r="S45" s="548"/>
      <c r="T45" s="548"/>
      <c r="U45" s="548"/>
      <c r="V45" s="548"/>
      <c r="W45" s="548"/>
      <c r="X45" s="548"/>
      <c r="Y45" s="548"/>
    </row>
    <row r="46" spans="1:25" ht="28.8" customHeight="1" x14ac:dyDescent="0.3">
      <c r="A46" s="1101" t="s">
        <v>639</v>
      </c>
      <c r="B46" s="1101"/>
      <c r="C46" s="1101"/>
      <c r="D46" s="1101"/>
      <c r="E46" s="1101"/>
      <c r="F46" s="1101"/>
      <c r="G46" s="1101"/>
      <c r="H46" s="1101"/>
      <c r="I46" s="1101"/>
      <c r="J46" s="1101"/>
      <c r="K46" s="1101"/>
      <c r="L46" s="503"/>
      <c r="M46" s="503"/>
      <c r="N46" s="503"/>
      <c r="O46" s="503"/>
      <c r="P46" s="503"/>
      <c r="Q46" s="503"/>
      <c r="R46" s="503"/>
      <c r="S46" s="503"/>
      <c r="T46" s="503"/>
      <c r="U46" s="503"/>
      <c r="V46" s="503"/>
      <c r="W46" s="503"/>
      <c r="X46" s="503"/>
      <c r="Y46" s="503"/>
    </row>
    <row r="47" spans="1:25" x14ac:dyDescent="0.3">
      <c r="A47" s="547"/>
      <c r="B47" s="503"/>
      <c r="C47" s="503"/>
      <c r="D47" s="503"/>
      <c r="E47" s="503"/>
      <c r="F47" s="503"/>
      <c r="G47" s="503"/>
      <c r="H47" s="503"/>
      <c r="I47" s="503"/>
      <c r="J47" s="503"/>
      <c r="K47" s="503"/>
      <c r="L47" s="503"/>
      <c r="M47" s="503" t="s">
        <v>30</v>
      </c>
      <c r="N47" s="503"/>
      <c r="O47" s="503"/>
      <c r="P47" s="503"/>
      <c r="Q47" s="503"/>
      <c r="R47" s="503"/>
      <c r="S47" s="503"/>
      <c r="T47" s="503"/>
      <c r="U47" s="503"/>
      <c r="V47" s="503"/>
      <c r="W47" s="503"/>
      <c r="X47" s="503"/>
      <c r="Y47" s="503"/>
    </row>
    <row r="48" spans="1:25" x14ac:dyDescent="0.3">
      <c r="A48" s="547"/>
      <c r="B48" s="503"/>
      <c r="C48" s="503"/>
      <c r="D48" s="503"/>
      <c r="E48" s="503"/>
      <c r="F48" s="503"/>
      <c r="G48" s="503"/>
      <c r="H48" s="503"/>
      <c r="I48" s="503"/>
      <c r="J48" s="503"/>
      <c r="K48" s="503"/>
      <c r="L48" s="503"/>
      <c r="M48" s="503"/>
      <c r="N48" s="503"/>
      <c r="O48" s="503"/>
      <c r="P48" s="503"/>
      <c r="Q48" s="503"/>
      <c r="R48" s="503"/>
      <c r="S48" s="503"/>
      <c r="T48" s="503"/>
      <c r="U48" s="503"/>
      <c r="V48" s="503"/>
      <c r="W48" s="503"/>
      <c r="X48" s="503"/>
      <c r="Y48" s="503"/>
    </row>
    <row r="49" spans="1:25" s="7" customFormat="1" x14ac:dyDescent="0.3">
      <c r="A49" s="565"/>
      <c r="B49" s="566"/>
      <c r="C49" s="566"/>
      <c r="D49" s="1131"/>
      <c r="E49" s="1131"/>
      <c r="F49" s="1131"/>
      <c r="G49" s="1131"/>
      <c r="H49" s="566"/>
      <c r="I49" s="566"/>
      <c r="J49" s="566"/>
      <c r="K49" s="566"/>
      <c r="L49" s="566"/>
      <c r="M49" s="566"/>
      <c r="N49" s="566"/>
      <c r="O49" s="566"/>
      <c r="P49" s="566"/>
      <c r="Q49" s="566"/>
      <c r="R49" s="566"/>
      <c r="S49" s="566"/>
      <c r="T49" s="566"/>
      <c r="U49" s="566"/>
      <c r="V49" s="566"/>
      <c r="W49" s="566"/>
      <c r="X49" s="566"/>
      <c r="Y49" s="566"/>
    </row>
    <row r="50" spans="1:25" s="7" customFormat="1" x14ac:dyDescent="0.3">
      <c r="A50" s="1132"/>
      <c r="B50" s="1132"/>
      <c r="C50" s="566"/>
      <c r="D50" s="1132"/>
      <c r="E50" s="1132"/>
      <c r="F50" s="1132"/>
      <c r="G50" s="1132"/>
      <c r="H50" s="566"/>
      <c r="I50" s="1132"/>
      <c r="J50" s="1132"/>
      <c r="K50" s="1132"/>
      <c r="L50" s="566"/>
      <c r="M50" s="566"/>
      <c r="N50" s="566"/>
      <c r="O50" s="566"/>
      <c r="P50" s="566"/>
      <c r="Q50" s="566"/>
      <c r="R50" s="566"/>
      <c r="S50" s="566"/>
      <c r="T50" s="566"/>
      <c r="U50" s="566"/>
      <c r="V50" s="566"/>
      <c r="W50" s="566"/>
      <c r="X50" s="566"/>
      <c r="Y50" s="566"/>
    </row>
    <row r="51" spans="1:25" s="1" customFormat="1" x14ac:dyDescent="0.3">
      <c r="A51" s="1130" t="s">
        <v>634</v>
      </c>
      <c r="B51" s="1130"/>
      <c r="D51" s="1130" t="s">
        <v>635</v>
      </c>
      <c r="E51" s="1130"/>
      <c r="F51" s="1130"/>
      <c r="G51" s="1130"/>
      <c r="I51" s="1130" t="s">
        <v>636</v>
      </c>
      <c r="J51" s="1130"/>
      <c r="K51" s="1130"/>
    </row>
  </sheetData>
  <customSheetViews>
    <customSheetView guid="{1F6092BF-79A8-41FC-90BB-80995E70DE06}" topLeftCell="A11">
      <selection activeCell="A23" sqref="A23"/>
      <pageMargins left="0.7" right="0.7" top="0.75" bottom="0.75" header="0.3" footer="0.3"/>
      <pageSetup orientation="landscape" r:id="rId1"/>
    </customSheetView>
  </customSheetViews>
  <mergeCells count="42">
    <mergeCell ref="B7:M7"/>
    <mergeCell ref="B21:K21"/>
    <mergeCell ref="B22:K22"/>
    <mergeCell ref="L22:M22"/>
    <mergeCell ref="B23:K23"/>
    <mergeCell ref="B8:K8"/>
    <mergeCell ref="B9:K9"/>
    <mergeCell ref="B10:K10"/>
    <mergeCell ref="B11:K11"/>
    <mergeCell ref="B12:K12"/>
    <mergeCell ref="B13:K13"/>
    <mergeCell ref="B14:K14"/>
    <mergeCell ref="B15:K15"/>
    <mergeCell ref="B16:K16"/>
    <mergeCell ref="B17:K17"/>
    <mergeCell ref="B18:K18"/>
    <mergeCell ref="B30:K30"/>
    <mergeCell ref="B31:K31"/>
    <mergeCell ref="A5:K5"/>
    <mergeCell ref="A36:B36"/>
    <mergeCell ref="D36:G36"/>
    <mergeCell ref="I36:K36"/>
    <mergeCell ref="A35:B35"/>
    <mergeCell ref="I35:K35"/>
    <mergeCell ref="C24:K24"/>
    <mergeCell ref="C25:K25"/>
    <mergeCell ref="C29:K29"/>
    <mergeCell ref="D26:K26"/>
    <mergeCell ref="D27:K27"/>
    <mergeCell ref="D28:K28"/>
    <mergeCell ref="B19:K19"/>
    <mergeCell ref="B20:K20"/>
    <mergeCell ref="A51:B51"/>
    <mergeCell ref="D51:G51"/>
    <mergeCell ref="I51:K51"/>
    <mergeCell ref="D49:G50"/>
    <mergeCell ref="D34:G35"/>
    <mergeCell ref="A44:K44"/>
    <mergeCell ref="A45:K45"/>
    <mergeCell ref="A46:K46"/>
    <mergeCell ref="A50:B50"/>
    <mergeCell ref="I50:K50"/>
  </mergeCells>
  <pageMargins left="0.7" right="0.7" top="0.75" bottom="0.75" header="0.3" footer="0.3"/>
  <pageSetup orientation="landscape"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02"/>
  <sheetViews>
    <sheetView workbookViewId="0">
      <selection activeCell="N8" sqref="N8"/>
    </sheetView>
  </sheetViews>
  <sheetFormatPr defaultColWidth="14.44140625" defaultRowHeight="15" customHeight="1" x14ac:dyDescent="0.3"/>
  <cols>
    <col min="1" max="1" width="34" style="7" customWidth="1"/>
    <col min="2" max="2" width="8.88671875" style="7" customWidth="1"/>
    <col min="3" max="13" width="3.77734375" style="7" customWidth="1"/>
    <col min="14" max="14" width="22.33203125" style="7" customWidth="1"/>
    <col min="15" max="26" width="8.6640625" style="7" customWidth="1"/>
    <col min="27" max="16384" width="14.44140625" style="7"/>
  </cols>
  <sheetData>
    <row r="1" spans="1:16" ht="28.8" customHeight="1" x14ac:dyDescent="0.4">
      <c r="A1" s="569" t="s">
        <v>176</v>
      </c>
      <c r="B1"/>
      <c r="C1" s="384"/>
      <c r="D1" s="385"/>
      <c r="E1" s="385"/>
      <c r="F1" s="385"/>
      <c r="G1" s="385"/>
      <c r="H1" s="384"/>
      <c r="I1" s="385"/>
      <c r="J1" s="385"/>
      <c r="K1" s="385"/>
      <c r="L1" s="385"/>
      <c r="M1" s="385"/>
      <c r="N1" s="386"/>
    </row>
    <row r="2" spans="1:16" ht="14.25" customHeight="1" x14ac:dyDescent="0.3">
      <c r="A2" s="387"/>
      <c r="B2" s="388"/>
      <c r="C2" s="389"/>
      <c r="D2" s="388"/>
      <c r="E2" s="388"/>
      <c r="F2" s="388"/>
      <c r="G2" s="388"/>
      <c r="H2" s="389"/>
      <c r="I2" s="388"/>
      <c r="J2" s="388"/>
      <c r="K2" s="388"/>
      <c r="L2" s="388"/>
      <c r="M2" s="388"/>
      <c r="N2" s="390"/>
    </row>
    <row r="3" spans="1:16" ht="14.25" customHeight="1" x14ac:dyDescent="0.3">
      <c r="A3" s="1143" t="s">
        <v>177</v>
      </c>
      <c r="B3" s="1139"/>
      <c r="C3" s="1139"/>
      <c r="D3" s="1139"/>
      <c r="E3" s="1139"/>
      <c r="F3" s="1139"/>
      <c r="G3" s="1139"/>
      <c r="H3" s="1139"/>
      <c r="I3" s="1139"/>
      <c r="J3" s="1139"/>
      <c r="K3" s="1139"/>
      <c r="L3" s="1139"/>
      <c r="M3" s="1139"/>
      <c r="N3" s="1144"/>
    </row>
    <row r="4" spans="1:16" ht="32.25" customHeight="1" x14ac:dyDescent="0.3">
      <c r="A4" s="1145" t="s">
        <v>867</v>
      </c>
      <c r="B4" s="1147" t="s">
        <v>318</v>
      </c>
      <c r="C4" s="1148" t="s">
        <v>315</v>
      </c>
      <c r="D4" s="680"/>
      <c r="E4" s="680"/>
      <c r="F4" s="680"/>
      <c r="G4" s="681"/>
      <c r="H4" s="1148" t="s">
        <v>316</v>
      </c>
      <c r="I4" s="680"/>
      <c r="J4" s="680"/>
      <c r="K4" s="680"/>
      <c r="L4" s="680"/>
      <c r="M4" s="681"/>
      <c r="N4" s="376" t="s">
        <v>317</v>
      </c>
      <c r="P4" s="392" t="s">
        <v>337</v>
      </c>
    </row>
    <row r="5" spans="1:16" ht="113.25" customHeight="1" x14ac:dyDescent="0.3">
      <c r="A5" s="1146"/>
      <c r="B5" s="1146"/>
      <c r="C5" s="377" t="s">
        <v>178</v>
      </c>
      <c r="D5" s="377" t="s">
        <v>179</v>
      </c>
      <c r="E5" s="378" t="s">
        <v>180</v>
      </c>
      <c r="F5" s="377" t="s">
        <v>181</v>
      </c>
      <c r="G5" s="379" t="s">
        <v>182</v>
      </c>
      <c r="H5" s="377" t="s">
        <v>178</v>
      </c>
      <c r="I5" s="377" t="s">
        <v>179</v>
      </c>
      <c r="J5" s="378" t="s">
        <v>180</v>
      </c>
      <c r="K5" s="377" t="s">
        <v>183</v>
      </c>
      <c r="L5" s="377" t="s">
        <v>184</v>
      </c>
      <c r="M5" s="379" t="s">
        <v>185</v>
      </c>
      <c r="N5" s="380"/>
      <c r="P5" s="393" t="s">
        <v>338</v>
      </c>
    </row>
    <row r="6" spans="1:16" ht="14.4" x14ac:dyDescent="0.3">
      <c r="A6" s="17"/>
      <c r="B6" s="408"/>
      <c r="C6" s="18"/>
      <c r="D6" s="18"/>
      <c r="E6" s="18"/>
      <c r="F6" s="18"/>
      <c r="G6" s="29">
        <f>SUM(C6:F6)</f>
        <v>0</v>
      </c>
      <c r="H6" s="18"/>
      <c r="I6" s="18"/>
      <c r="J6" s="18"/>
      <c r="K6" s="18"/>
      <c r="L6" s="18"/>
      <c r="M6" s="29">
        <f>SUM(H6:L6)</f>
        <v>0</v>
      </c>
      <c r="N6" s="19"/>
    </row>
    <row r="7" spans="1:16" ht="14.4" x14ac:dyDescent="0.3">
      <c r="A7" s="17"/>
      <c r="B7" s="408"/>
      <c r="C7" s="18"/>
      <c r="D7" s="18"/>
      <c r="E7" s="18"/>
      <c r="F7" s="18"/>
      <c r="G7" s="29">
        <f t="shared" ref="G7:G17" si="0">SUM(C7:F7)</f>
        <v>0</v>
      </c>
      <c r="H7" s="18"/>
      <c r="I7" s="18"/>
      <c r="J7" s="18"/>
      <c r="K7" s="18"/>
      <c r="L7" s="18"/>
      <c r="M7" s="29">
        <f t="shared" ref="M7:M17" si="1">SUM(H7:L7)</f>
        <v>0</v>
      </c>
      <c r="N7" s="19"/>
    </row>
    <row r="8" spans="1:16" ht="14.4" x14ac:dyDescent="0.3">
      <c r="A8" s="17"/>
      <c r="B8" s="408"/>
      <c r="C8" s="18"/>
      <c r="D8" s="18"/>
      <c r="E8" s="18"/>
      <c r="F8" s="18"/>
      <c r="G8" s="29">
        <f t="shared" si="0"/>
        <v>0</v>
      </c>
      <c r="H8" s="18"/>
      <c r="I8" s="18"/>
      <c r="J8" s="18"/>
      <c r="K8" s="18"/>
      <c r="L8" s="18"/>
      <c r="M8" s="29">
        <f t="shared" si="1"/>
        <v>0</v>
      </c>
      <c r="N8" s="20"/>
    </row>
    <row r="9" spans="1:16" ht="14.4" x14ac:dyDescent="0.3">
      <c r="A9" s="17"/>
      <c r="B9" s="408"/>
      <c r="C9" s="18"/>
      <c r="D9" s="18"/>
      <c r="E9" s="18"/>
      <c r="F9" s="18"/>
      <c r="G9" s="29">
        <f t="shared" si="0"/>
        <v>0</v>
      </c>
      <c r="H9" s="18"/>
      <c r="I9" s="18"/>
      <c r="J9" s="18"/>
      <c r="K9" s="18"/>
      <c r="L9" s="18"/>
      <c r="M9" s="29">
        <f t="shared" si="1"/>
        <v>0</v>
      </c>
      <c r="N9" s="20"/>
    </row>
    <row r="10" spans="1:16" ht="14.4" x14ac:dyDescent="0.3">
      <c r="A10" s="17"/>
      <c r="B10" s="408"/>
      <c r="C10" s="18"/>
      <c r="D10" s="18"/>
      <c r="E10" s="18"/>
      <c r="F10" s="18"/>
      <c r="G10" s="29">
        <f t="shared" si="0"/>
        <v>0</v>
      </c>
      <c r="H10" s="18"/>
      <c r="I10" s="18"/>
      <c r="J10" s="18"/>
      <c r="K10" s="18"/>
      <c r="L10" s="18"/>
      <c r="M10" s="29">
        <f t="shared" si="1"/>
        <v>0</v>
      </c>
      <c r="N10" s="19"/>
    </row>
    <row r="11" spans="1:16" ht="14.4" x14ac:dyDescent="0.3">
      <c r="A11" s="17"/>
      <c r="B11" s="408"/>
      <c r="C11" s="18"/>
      <c r="D11" s="18"/>
      <c r="E11" s="18"/>
      <c r="F11" s="18"/>
      <c r="G11" s="29">
        <f t="shared" si="0"/>
        <v>0</v>
      </c>
      <c r="H11" s="18"/>
      <c r="I11" s="18"/>
      <c r="J11" s="18"/>
      <c r="K11" s="18"/>
      <c r="L11" s="18"/>
      <c r="M11" s="29">
        <f t="shared" si="1"/>
        <v>0</v>
      </c>
      <c r="N11" s="19"/>
    </row>
    <row r="12" spans="1:16" ht="14.4" x14ac:dyDescent="0.3">
      <c r="A12" s="17"/>
      <c r="B12" s="408"/>
      <c r="C12" s="18"/>
      <c r="D12" s="18"/>
      <c r="E12" s="18"/>
      <c r="F12" s="18"/>
      <c r="G12" s="29">
        <f t="shared" si="0"/>
        <v>0</v>
      </c>
      <c r="H12" s="18"/>
      <c r="I12" s="18"/>
      <c r="J12" s="18"/>
      <c r="K12" s="18"/>
      <c r="L12" s="18"/>
      <c r="M12" s="29">
        <f t="shared" si="1"/>
        <v>0</v>
      </c>
      <c r="N12" s="19"/>
    </row>
    <row r="13" spans="1:16" ht="14.4" x14ac:dyDescent="0.3">
      <c r="A13" s="17"/>
      <c r="B13" s="408"/>
      <c r="C13" s="18"/>
      <c r="D13" s="18"/>
      <c r="E13" s="18"/>
      <c r="F13" s="18"/>
      <c r="G13" s="29">
        <f t="shared" si="0"/>
        <v>0</v>
      </c>
      <c r="H13" s="18"/>
      <c r="I13" s="18"/>
      <c r="J13" s="18"/>
      <c r="K13" s="18"/>
      <c r="L13" s="18"/>
      <c r="M13" s="29">
        <f t="shared" si="1"/>
        <v>0</v>
      </c>
      <c r="N13" s="19"/>
    </row>
    <row r="14" spans="1:16" ht="14.4" x14ac:dyDescent="0.3">
      <c r="A14" s="17"/>
      <c r="B14" s="408"/>
      <c r="C14" s="18"/>
      <c r="D14" s="18"/>
      <c r="E14" s="18"/>
      <c r="F14" s="18"/>
      <c r="G14" s="29">
        <f t="shared" si="0"/>
        <v>0</v>
      </c>
      <c r="H14" s="18"/>
      <c r="I14" s="18"/>
      <c r="J14" s="18"/>
      <c r="K14" s="18"/>
      <c r="L14" s="18"/>
      <c r="M14" s="29">
        <f t="shared" si="1"/>
        <v>0</v>
      </c>
      <c r="N14" s="19"/>
    </row>
    <row r="15" spans="1:16" ht="14.4" x14ac:dyDescent="0.3">
      <c r="A15" s="17"/>
      <c r="B15" s="408"/>
      <c r="C15" s="18"/>
      <c r="D15" s="18"/>
      <c r="E15" s="18"/>
      <c r="F15" s="18"/>
      <c r="G15" s="29">
        <f t="shared" si="0"/>
        <v>0</v>
      </c>
      <c r="H15" s="18"/>
      <c r="I15" s="18"/>
      <c r="J15" s="18"/>
      <c r="K15" s="18"/>
      <c r="L15" s="18"/>
      <c r="M15" s="29">
        <f t="shared" si="1"/>
        <v>0</v>
      </c>
      <c r="N15" s="19"/>
    </row>
    <row r="16" spans="1:16" ht="14.4" x14ac:dyDescent="0.3">
      <c r="A16" s="17"/>
      <c r="B16" s="408"/>
      <c r="C16" s="18"/>
      <c r="D16" s="18"/>
      <c r="E16" s="18"/>
      <c r="F16" s="18"/>
      <c r="G16" s="29">
        <f t="shared" si="0"/>
        <v>0</v>
      </c>
      <c r="H16" s="18"/>
      <c r="I16" s="18"/>
      <c r="J16" s="18"/>
      <c r="K16" s="18"/>
      <c r="L16" s="18"/>
      <c r="M16" s="29">
        <f t="shared" si="1"/>
        <v>0</v>
      </c>
      <c r="N16" s="19"/>
    </row>
    <row r="17" spans="1:26" ht="14.4" x14ac:dyDescent="0.3">
      <c r="A17" s="17"/>
      <c r="B17" s="408"/>
      <c r="C17" s="18"/>
      <c r="D17" s="18"/>
      <c r="E17" s="18"/>
      <c r="F17" s="18"/>
      <c r="G17" s="29">
        <f t="shared" si="0"/>
        <v>0</v>
      </c>
      <c r="H17" s="18"/>
      <c r="I17" s="18"/>
      <c r="J17" s="18"/>
      <c r="K17" s="18"/>
      <c r="L17" s="18"/>
      <c r="M17" s="29">
        <f t="shared" si="1"/>
        <v>0</v>
      </c>
      <c r="N17" s="19"/>
    </row>
    <row r="18" spans="1:26" ht="14.25" customHeight="1" x14ac:dyDescent="0.3">
      <c r="A18" s="381" t="s">
        <v>186</v>
      </c>
      <c r="B18" s="391"/>
      <c r="C18" s="30">
        <f t="shared" ref="C18:M18" si="2">SUM(C6:C17)</f>
        <v>0</v>
      </c>
      <c r="D18" s="30">
        <f t="shared" si="2"/>
        <v>0</v>
      </c>
      <c r="E18" s="30">
        <f t="shared" si="2"/>
        <v>0</v>
      </c>
      <c r="F18" s="30">
        <f t="shared" si="2"/>
        <v>0</v>
      </c>
      <c r="G18" s="29">
        <f t="shared" si="2"/>
        <v>0</v>
      </c>
      <c r="H18" s="31">
        <f t="shared" si="2"/>
        <v>0</v>
      </c>
      <c r="I18" s="31">
        <f t="shared" si="2"/>
        <v>0</v>
      </c>
      <c r="J18" s="31">
        <f t="shared" si="2"/>
        <v>0</v>
      </c>
      <c r="K18" s="31">
        <f t="shared" si="2"/>
        <v>0</v>
      </c>
      <c r="L18" s="31">
        <f t="shared" si="2"/>
        <v>0</v>
      </c>
      <c r="M18" s="29">
        <f t="shared" si="2"/>
        <v>0</v>
      </c>
      <c r="N18" s="21"/>
    </row>
    <row r="19" spans="1:26" ht="14.25" customHeight="1" x14ac:dyDescent="0.3"/>
    <row r="20" spans="1:26" ht="14.25" customHeight="1" x14ac:dyDescent="0.3"/>
    <row r="21" spans="1:26" ht="14.25" customHeight="1" x14ac:dyDescent="0.3">
      <c r="A21" s="1138" t="s">
        <v>319</v>
      </c>
      <c r="B21" s="1139"/>
      <c r="C21" s="1139"/>
      <c r="D21" s="1140"/>
      <c r="E21" s="22"/>
      <c r="F21" s="23"/>
      <c r="G21" s="457"/>
      <c r="H21" s="457"/>
      <c r="I21" s="428"/>
      <c r="J21" s="428"/>
      <c r="K21" s="10"/>
      <c r="L21" s="10"/>
      <c r="M21" s="10"/>
      <c r="N21" s="10"/>
      <c r="O21" s="10"/>
      <c r="P21" s="10"/>
      <c r="Q21" s="10"/>
      <c r="R21" s="10"/>
      <c r="S21" s="10"/>
      <c r="T21" s="10"/>
      <c r="U21" s="10"/>
      <c r="V21" s="10"/>
      <c r="W21" s="10"/>
      <c r="X21" s="10"/>
      <c r="Y21" s="10"/>
      <c r="Z21" s="10"/>
    </row>
    <row r="22" spans="1:26" ht="84.75" customHeight="1" x14ac:dyDescent="0.3">
      <c r="A22" s="382" t="s">
        <v>187</v>
      </c>
      <c r="B22" s="383"/>
      <c r="C22" s="24" t="s">
        <v>376</v>
      </c>
      <c r="D22" s="24" t="s">
        <v>188</v>
      </c>
      <c r="E22" s="25"/>
      <c r="F22" s="10"/>
      <c r="G22" s="458"/>
      <c r="H22" s="458"/>
      <c r="I22" s="10"/>
      <c r="J22" s="10"/>
      <c r="K22" s="10"/>
      <c r="L22" s="10"/>
      <c r="M22" s="10"/>
      <c r="N22" s="10"/>
      <c r="O22" s="10"/>
      <c r="P22" s="10" t="s">
        <v>30</v>
      </c>
      <c r="Q22" s="10"/>
      <c r="R22" s="10"/>
      <c r="S22" s="10"/>
      <c r="T22" s="10"/>
      <c r="U22" s="10"/>
      <c r="V22" s="10"/>
      <c r="W22" s="10"/>
      <c r="X22" s="10"/>
      <c r="Y22" s="10"/>
      <c r="Z22" s="10"/>
    </row>
    <row r="23" spans="1:26" ht="14.25" customHeight="1" x14ac:dyDescent="0.3">
      <c r="A23" s="1141" t="s">
        <v>189</v>
      </c>
      <c r="B23" s="1142"/>
      <c r="C23" s="26"/>
      <c r="D23" s="27"/>
      <c r="E23" s="28"/>
      <c r="F23" s="12"/>
      <c r="G23" s="12"/>
      <c r="H23" s="12"/>
      <c r="I23" s="12"/>
    </row>
    <row r="24" spans="1:26" ht="14.25" customHeight="1" x14ac:dyDescent="0.3">
      <c r="A24" s="1141" t="s">
        <v>190</v>
      </c>
      <c r="B24" s="1142"/>
      <c r="C24" s="26"/>
      <c r="D24" s="27"/>
      <c r="E24" s="28"/>
      <c r="F24" s="12"/>
      <c r="G24" s="12"/>
      <c r="H24" s="12"/>
      <c r="I24" s="12"/>
    </row>
    <row r="25" spans="1:26" ht="28.65" customHeight="1" x14ac:dyDescent="0.3">
      <c r="A25" s="1155" t="s">
        <v>819</v>
      </c>
      <c r="B25" s="1156"/>
      <c r="C25" s="26"/>
      <c r="D25" s="27"/>
      <c r="E25" s="28"/>
      <c r="F25" s="12"/>
      <c r="G25" s="12"/>
      <c r="H25" s="12"/>
      <c r="I25" s="12"/>
    </row>
    <row r="26" spans="1:26" ht="14.25" customHeight="1" x14ac:dyDescent="0.3">
      <c r="A26" s="3"/>
    </row>
    <row r="27" spans="1:26" ht="14.25" customHeight="1" x14ac:dyDescent="0.3">
      <c r="A27" s="1149" t="s">
        <v>378</v>
      </c>
      <c r="B27" s="1150"/>
      <c r="C27" s="1150"/>
      <c r="D27" s="1151"/>
    </row>
    <row r="28" spans="1:26" ht="14.25" customHeight="1" x14ac:dyDescent="0.3">
      <c r="A28" s="1152" t="s">
        <v>377</v>
      </c>
      <c r="B28" s="1153"/>
      <c r="C28" s="1154"/>
      <c r="D28" s="460"/>
    </row>
    <row r="29" spans="1:26" ht="14.25" customHeight="1" x14ac:dyDescent="0.3">
      <c r="A29" s="1152" t="s">
        <v>379</v>
      </c>
      <c r="B29" s="1153"/>
      <c r="C29" s="1154"/>
      <c r="D29" s="459"/>
    </row>
    <row r="30" spans="1:26" ht="14.25" customHeight="1" x14ac:dyDescent="0.3"/>
    <row r="31" spans="1:26" ht="14.25" customHeight="1" x14ac:dyDescent="0.3"/>
    <row r="32" spans="1:2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sheetData>
  <sheetProtection algorithmName="SHA-512" hashValue="R9P6W04qlHDbTe+4DB7irXS1V+fRldwG278FoNDAhP4kRwaIy9XlXHHAm5f+eCJWqQ65NcY3sWtNi7lQFsch2A==" saltValue="i05OVokS0ddqOjWTAcgqyg==" spinCount="100000" sheet="1" objects="1" scenarios="1" formatColumns="0" formatRows="0"/>
  <customSheetViews>
    <customSheetView guid="{1F6092BF-79A8-41FC-90BB-80995E70DE06}" topLeftCell="A5">
      <selection activeCell="K24" sqref="K24"/>
      <pageMargins left="0.7" right="0.7" top="0.75" bottom="0.75" header="0" footer="0"/>
      <pageSetup orientation="landscape" r:id="rId1"/>
    </customSheetView>
  </customSheetViews>
  <mergeCells count="12">
    <mergeCell ref="A27:D27"/>
    <mergeCell ref="A28:C28"/>
    <mergeCell ref="A29:C29"/>
    <mergeCell ref="A24:B24"/>
    <mergeCell ref="A25:B25"/>
    <mergeCell ref="A21:D21"/>
    <mergeCell ref="A23:B23"/>
    <mergeCell ref="A3:N3"/>
    <mergeCell ref="A4:A5"/>
    <mergeCell ref="B4:B5"/>
    <mergeCell ref="C4:G4"/>
    <mergeCell ref="H4:M4"/>
  </mergeCells>
  <pageMargins left="0.7" right="0.7" top="0.75" bottom="0.75" header="0" footer="0"/>
  <pageSetup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1" id="{D124DBF3-49A8-427D-BB08-2EB5A2EA1F75}">
            <xm:f>M18 &lt; VLOOKUP(G18, 'Sampling Guide'!$A$3:$B$961, 2, FALSE)</xm:f>
            <x14:dxf>
              <fill>
                <patternFill>
                  <bgColor rgb="FFFFFF00"/>
                </patternFill>
              </fill>
            </x14:dxf>
          </x14:cfRule>
          <xm:sqref>M18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7DED-41AB-4624-85CB-3E51501DB7DD}">
  <dimension ref="A1:O80"/>
  <sheetViews>
    <sheetView workbookViewId="0">
      <selection activeCell="J13" sqref="J13"/>
    </sheetView>
  </sheetViews>
  <sheetFormatPr defaultRowHeight="14.4" x14ac:dyDescent="0.3"/>
  <cols>
    <col min="1" max="1" width="18.77734375" customWidth="1"/>
    <col min="2" max="3" width="18.6640625" customWidth="1"/>
    <col min="4" max="4" width="18.33203125" customWidth="1"/>
    <col min="5" max="5" width="18.5546875" customWidth="1"/>
    <col min="6" max="6" width="19" customWidth="1"/>
  </cols>
  <sheetData>
    <row r="1" spans="1:15" s="571" customFormat="1" ht="28.8" customHeight="1" x14ac:dyDescent="0.4">
      <c r="A1" s="570" t="s">
        <v>386</v>
      </c>
    </row>
    <row r="2" spans="1:15" ht="28.8" customHeight="1" x14ac:dyDescent="0.3">
      <c r="A2" s="1158" t="s">
        <v>815</v>
      </c>
      <c r="B2" s="1159"/>
      <c r="C2" s="1159"/>
      <c r="D2" s="1159"/>
      <c r="E2" s="1159"/>
      <c r="F2" s="1160"/>
      <c r="G2" s="472"/>
      <c r="H2" s="472"/>
      <c r="I2" s="472"/>
      <c r="J2" s="472"/>
      <c r="K2" s="472"/>
      <c r="L2" s="472"/>
      <c r="M2" s="472"/>
      <c r="N2" s="472"/>
      <c r="O2" s="472"/>
    </row>
    <row r="3" spans="1:15" ht="14.4" customHeight="1" x14ac:dyDescent="0.3">
      <c r="A3" s="474" t="s">
        <v>512</v>
      </c>
      <c r="B3" s="475"/>
      <c r="C3" s="475"/>
      <c r="D3" s="475"/>
      <c r="E3" s="475"/>
      <c r="F3" s="476"/>
      <c r="G3" s="472"/>
      <c r="H3" s="472"/>
      <c r="I3" s="472"/>
      <c r="J3" s="472"/>
      <c r="K3" s="472"/>
      <c r="L3" s="472"/>
      <c r="M3" s="472"/>
      <c r="N3" s="472"/>
      <c r="O3" s="472"/>
    </row>
    <row r="4" spans="1:15" ht="28.8" x14ac:dyDescent="0.3">
      <c r="A4" s="477" t="s">
        <v>387</v>
      </c>
      <c r="B4" s="478" t="s">
        <v>340</v>
      </c>
      <c r="C4" s="477" t="s">
        <v>387</v>
      </c>
      <c r="D4" s="478" t="s">
        <v>340</v>
      </c>
      <c r="E4" s="477" t="s">
        <v>387</v>
      </c>
      <c r="F4" s="478" t="s">
        <v>340</v>
      </c>
    </row>
    <row r="5" spans="1:15" x14ac:dyDescent="0.3">
      <c r="A5" s="479" t="s">
        <v>388</v>
      </c>
      <c r="B5" s="480" t="s">
        <v>389</v>
      </c>
      <c r="C5" s="479" t="s">
        <v>411</v>
      </c>
      <c r="D5" s="480">
        <v>32</v>
      </c>
      <c r="E5" s="479" t="s">
        <v>440</v>
      </c>
      <c r="F5" s="480">
        <v>61</v>
      </c>
    </row>
    <row r="6" spans="1:15" x14ac:dyDescent="0.3">
      <c r="A6" s="479">
        <v>5</v>
      </c>
      <c r="B6" s="480">
        <v>4</v>
      </c>
      <c r="C6" s="479" t="s">
        <v>412</v>
      </c>
      <c r="D6" s="480">
        <v>33</v>
      </c>
      <c r="E6" s="479" t="s">
        <v>441</v>
      </c>
      <c r="F6" s="480">
        <v>62</v>
      </c>
    </row>
    <row r="7" spans="1:15" x14ac:dyDescent="0.3">
      <c r="A7" s="479" t="s">
        <v>466</v>
      </c>
      <c r="B7" s="480">
        <v>5</v>
      </c>
      <c r="C7" s="479" t="s">
        <v>413</v>
      </c>
      <c r="D7" s="480">
        <v>34</v>
      </c>
      <c r="E7" s="479" t="s">
        <v>442</v>
      </c>
      <c r="F7" s="480">
        <v>63</v>
      </c>
    </row>
    <row r="8" spans="1:15" x14ac:dyDescent="0.3">
      <c r="A8" s="479">
        <v>8</v>
      </c>
      <c r="B8" s="480">
        <v>6</v>
      </c>
      <c r="C8" s="479" t="s">
        <v>414</v>
      </c>
      <c r="D8" s="480">
        <v>35</v>
      </c>
      <c r="E8" s="479" t="s">
        <v>443</v>
      </c>
      <c r="F8" s="480">
        <v>64</v>
      </c>
    </row>
    <row r="9" spans="1:15" x14ac:dyDescent="0.3">
      <c r="A9" s="479">
        <v>9</v>
      </c>
      <c r="B9" s="480">
        <v>7</v>
      </c>
      <c r="C9" s="479" t="s">
        <v>415</v>
      </c>
      <c r="D9" s="480">
        <v>36</v>
      </c>
      <c r="E9" s="479" t="s">
        <v>444</v>
      </c>
      <c r="F9" s="480">
        <v>65</v>
      </c>
    </row>
    <row r="10" spans="1:15" x14ac:dyDescent="0.3">
      <c r="A10" s="479" t="s">
        <v>467</v>
      </c>
      <c r="B10" s="480">
        <v>8</v>
      </c>
      <c r="C10" s="479" t="s">
        <v>416</v>
      </c>
      <c r="D10" s="480">
        <v>37</v>
      </c>
      <c r="E10" s="479">
        <v>560</v>
      </c>
      <c r="F10" s="480">
        <v>66</v>
      </c>
    </row>
    <row r="11" spans="1:15" x14ac:dyDescent="0.3">
      <c r="A11" s="479" t="s">
        <v>468</v>
      </c>
      <c r="B11" s="480">
        <v>9</v>
      </c>
      <c r="C11" s="479" t="s">
        <v>417</v>
      </c>
      <c r="D11" s="480">
        <v>38</v>
      </c>
      <c r="E11" s="479" t="s">
        <v>445</v>
      </c>
      <c r="F11" s="480">
        <v>67</v>
      </c>
    </row>
    <row r="12" spans="1:15" x14ac:dyDescent="0.3">
      <c r="A12" s="479" t="s">
        <v>390</v>
      </c>
      <c r="B12" s="480">
        <v>10</v>
      </c>
      <c r="C12" s="479" t="s">
        <v>418</v>
      </c>
      <c r="D12" s="480">
        <v>39</v>
      </c>
      <c r="E12" s="479" t="s">
        <v>446</v>
      </c>
      <c r="F12" s="480">
        <v>68</v>
      </c>
    </row>
    <row r="13" spans="1:15" x14ac:dyDescent="0.3">
      <c r="A13" s="479">
        <v>17</v>
      </c>
      <c r="B13" s="480">
        <v>11</v>
      </c>
      <c r="C13" s="479" t="s">
        <v>419</v>
      </c>
      <c r="D13" s="480">
        <v>40</v>
      </c>
      <c r="E13" s="479" t="s">
        <v>447</v>
      </c>
      <c r="F13" s="480">
        <v>69</v>
      </c>
    </row>
    <row r="14" spans="1:15" x14ac:dyDescent="0.3">
      <c r="A14" s="479" t="s">
        <v>391</v>
      </c>
      <c r="B14" s="480">
        <v>12</v>
      </c>
      <c r="C14" s="479" t="s">
        <v>420</v>
      </c>
      <c r="D14" s="480">
        <v>41</v>
      </c>
      <c r="E14" s="479" t="s">
        <v>448</v>
      </c>
      <c r="F14" s="480">
        <v>70</v>
      </c>
    </row>
    <row r="15" spans="1:15" x14ac:dyDescent="0.3">
      <c r="A15" s="479" t="s">
        <v>392</v>
      </c>
      <c r="B15" s="480">
        <v>13</v>
      </c>
      <c r="C15" s="479" t="s">
        <v>421</v>
      </c>
      <c r="D15" s="480">
        <v>42</v>
      </c>
      <c r="E15" s="479" t="s">
        <v>449</v>
      </c>
      <c r="F15" s="480">
        <v>71</v>
      </c>
    </row>
    <row r="16" spans="1:15" x14ac:dyDescent="0.3">
      <c r="A16" s="479" t="s">
        <v>393</v>
      </c>
      <c r="B16" s="480">
        <v>14</v>
      </c>
      <c r="C16" s="479" t="s">
        <v>422</v>
      </c>
      <c r="D16" s="480">
        <v>43</v>
      </c>
      <c r="E16" s="479" t="s">
        <v>450</v>
      </c>
      <c r="F16" s="480">
        <v>72</v>
      </c>
    </row>
    <row r="17" spans="1:6" x14ac:dyDescent="0.3">
      <c r="A17" s="479" t="s">
        <v>394</v>
      </c>
      <c r="B17" s="480">
        <v>15</v>
      </c>
      <c r="C17" s="479" t="s">
        <v>423</v>
      </c>
      <c r="D17" s="480">
        <v>44</v>
      </c>
      <c r="E17" s="479" t="s">
        <v>451</v>
      </c>
      <c r="F17" s="480">
        <v>73</v>
      </c>
    </row>
    <row r="18" spans="1:6" x14ac:dyDescent="0.3">
      <c r="A18" s="479" t="s">
        <v>395</v>
      </c>
      <c r="B18" s="480">
        <v>16</v>
      </c>
      <c r="C18" s="479" t="s">
        <v>424</v>
      </c>
      <c r="D18" s="480">
        <v>45</v>
      </c>
      <c r="E18" s="479" t="s">
        <v>452</v>
      </c>
      <c r="F18" s="480">
        <v>74</v>
      </c>
    </row>
    <row r="19" spans="1:6" x14ac:dyDescent="0.3">
      <c r="A19" s="479" t="s">
        <v>396</v>
      </c>
      <c r="B19" s="480">
        <v>17</v>
      </c>
      <c r="C19" s="479" t="s">
        <v>425</v>
      </c>
      <c r="D19" s="480">
        <v>46</v>
      </c>
      <c r="E19" s="479" t="s">
        <v>453</v>
      </c>
      <c r="F19" s="480">
        <v>75</v>
      </c>
    </row>
    <row r="20" spans="1:6" x14ac:dyDescent="0.3">
      <c r="A20" s="479" t="s">
        <v>397</v>
      </c>
      <c r="B20" s="480">
        <v>18</v>
      </c>
      <c r="C20" s="479" t="s">
        <v>426</v>
      </c>
      <c r="D20" s="480">
        <v>47</v>
      </c>
      <c r="E20" s="479" t="s">
        <v>454</v>
      </c>
      <c r="F20" s="480">
        <v>76</v>
      </c>
    </row>
    <row r="21" spans="1:6" x14ac:dyDescent="0.3">
      <c r="A21" s="479" t="s">
        <v>398</v>
      </c>
      <c r="B21" s="480">
        <v>19</v>
      </c>
      <c r="C21" s="479" t="s">
        <v>427</v>
      </c>
      <c r="D21" s="480">
        <v>48</v>
      </c>
      <c r="E21" s="479" t="s">
        <v>455</v>
      </c>
      <c r="F21" s="480">
        <v>77</v>
      </c>
    </row>
    <row r="22" spans="1:6" x14ac:dyDescent="0.3">
      <c r="A22" s="479" t="s">
        <v>399</v>
      </c>
      <c r="B22" s="480">
        <v>20</v>
      </c>
      <c r="C22" s="479" t="s">
        <v>428</v>
      </c>
      <c r="D22" s="480">
        <v>49</v>
      </c>
      <c r="E22" s="479" t="s">
        <v>456</v>
      </c>
      <c r="F22" s="480">
        <v>78</v>
      </c>
    </row>
    <row r="23" spans="1:6" x14ac:dyDescent="0.3">
      <c r="A23" s="479" t="s">
        <v>400</v>
      </c>
      <c r="B23" s="480">
        <v>21</v>
      </c>
      <c r="C23" s="479" t="s">
        <v>429</v>
      </c>
      <c r="D23" s="480">
        <v>50</v>
      </c>
      <c r="E23" s="479" t="s">
        <v>457</v>
      </c>
      <c r="F23" s="480">
        <v>79</v>
      </c>
    </row>
    <row r="24" spans="1:6" x14ac:dyDescent="0.3">
      <c r="A24" s="479" t="s">
        <v>401</v>
      </c>
      <c r="B24" s="480">
        <v>22</v>
      </c>
      <c r="C24" s="479" t="s">
        <v>430</v>
      </c>
      <c r="D24" s="480">
        <v>51</v>
      </c>
      <c r="E24" s="479" t="s">
        <v>458</v>
      </c>
      <c r="F24" s="480">
        <v>80</v>
      </c>
    </row>
    <row r="25" spans="1:6" x14ac:dyDescent="0.3">
      <c r="A25" s="479" t="s">
        <v>402</v>
      </c>
      <c r="B25" s="480">
        <v>23</v>
      </c>
      <c r="C25" s="479" t="s">
        <v>431</v>
      </c>
      <c r="D25" s="480">
        <v>52</v>
      </c>
      <c r="E25" s="479" t="s">
        <v>459</v>
      </c>
      <c r="F25" s="480">
        <v>81</v>
      </c>
    </row>
    <row r="26" spans="1:6" x14ac:dyDescent="0.3">
      <c r="A26" s="479" t="s">
        <v>403</v>
      </c>
      <c r="B26" s="480">
        <v>24</v>
      </c>
      <c r="C26" s="479" t="s">
        <v>432</v>
      </c>
      <c r="D26" s="480">
        <v>53</v>
      </c>
      <c r="E26" s="479" t="s">
        <v>460</v>
      </c>
      <c r="F26" s="480">
        <v>82</v>
      </c>
    </row>
    <row r="27" spans="1:6" x14ac:dyDescent="0.3">
      <c r="A27" s="479" t="s">
        <v>404</v>
      </c>
      <c r="B27" s="480">
        <v>25</v>
      </c>
      <c r="C27" s="479" t="s">
        <v>433</v>
      </c>
      <c r="D27" s="480">
        <v>54</v>
      </c>
      <c r="E27" s="479" t="s">
        <v>461</v>
      </c>
      <c r="F27" s="480">
        <v>83</v>
      </c>
    </row>
    <row r="28" spans="1:6" x14ac:dyDescent="0.3">
      <c r="A28" s="479" t="s">
        <v>405</v>
      </c>
      <c r="B28" s="480">
        <v>26</v>
      </c>
      <c r="C28" s="479" t="s">
        <v>434</v>
      </c>
      <c r="D28" s="480">
        <v>55</v>
      </c>
      <c r="E28" s="479" t="s">
        <v>462</v>
      </c>
      <c r="F28" s="480">
        <v>84</v>
      </c>
    </row>
    <row r="29" spans="1:6" x14ac:dyDescent="0.3">
      <c r="A29" s="479" t="s">
        <v>406</v>
      </c>
      <c r="B29" s="480">
        <v>27</v>
      </c>
      <c r="C29" s="479" t="s">
        <v>435</v>
      </c>
      <c r="D29" s="480">
        <v>56</v>
      </c>
      <c r="E29" s="479" t="s">
        <v>463</v>
      </c>
      <c r="F29" s="480">
        <v>85</v>
      </c>
    </row>
    <row r="30" spans="1:6" x14ac:dyDescent="0.3">
      <c r="A30" s="479" t="s">
        <v>407</v>
      </c>
      <c r="B30" s="480">
        <v>28</v>
      </c>
      <c r="C30" s="479" t="s">
        <v>436</v>
      </c>
      <c r="D30" s="480">
        <v>57</v>
      </c>
      <c r="E30" s="479" t="s">
        <v>464</v>
      </c>
      <c r="F30" s="480">
        <v>86</v>
      </c>
    </row>
    <row r="31" spans="1:6" x14ac:dyDescent="0.3">
      <c r="A31" s="479" t="s">
        <v>408</v>
      </c>
      <c r="B31" s="480">
        <v>29</v>
      </c>
      <c r="C31" s="479" t="s">
        <v>437</v>
      </c>
      <c r="D31" s="480">
        <v>58</v>
      </c>
      <c r="E31" s="479" t="s">
        <v>465</v>
      </c>
      <c r="F31" s="480">
        <v>87</v>
      </c>
    </row>
    <row r="32" spans="1:6" x14ac:dyDescent="0.3">
      <c r="A32" s="479" t="s">
        <v>409</v>
      </c>
      <c r="B32" s="480">
        <v>30</v>
      </c>
      <c r="C32" s="479" t="s">
        <v>438</v>
      </c>
      <c r="D32" s="480">
        <v>59</v>
      </c>
      <c r="E32" s="481"/>
      <c r="F32" s="481"/>
    </row>
    <row r="33" spans="1:6" x14ac:dyDescent="0.3">
      <c r="A33" s="479" t="s">
        <v>410</v>
      </c>
      <c r="B33" s="480">
        <v>31</v>
      </c>
      <c r="C33" s="479" t="s">
        <v>439</v>
      </c>
      <c r="D33" s="480">
        <v>60</v>
      </c>
      <c r="E33" s="481"/>
      <c r="F33" s="481"/>
    </row>
    <row r="34" spans="1:6" ht="7.2" customHeight="1" x14ac:dyDescent="0.3"/>
    <row r="35" spans="1:6" ht="14.4" customHeight="1" x14ac:dyDescent="0.3">
      <c r="A35" s="1161" t="s">
        <v>470</v>
      </c>
      <c r="B35" s="1161"/>
      <c r="C35" s="1161"/>
      <c r="D35" s="1161"/>
      <c r="E35" s="1161"/>
      <c r="F35" s="1161"/>
    </row>
    <row r="36" spans="1:6" ht="14.4" customHeight="1" x14ac:dyDescent="0.3">
      <c r="A36" s="1162" t="s">
        <v>472</v>
      </c>
      <c r="B36" s="1163"/>
      <c r="C36" s="1163"/>
      <c r="D36" s="1163"/>
      <c r="E36" s="1163"/>
      <c r="F36" s="1164"/>
    </row>
    <row r="37" spans="1:6" x14ac:dyDescent="0.3">
      <c r="A37" s="482" t="s">
        <v>473</v>
      </c>
      <c r="B37" s="1"/>
      <c r="C37" s="1"/>
      <c r="D37" s="1"/>
      <c r="E37" s="1"/>
      <c r="F37" s="1"/>
    </row>
    <row r="38" spans="1:6" x14ac:dyDescent="0.3">
      <c r="A38" s="483" t="s">
        <v>475</v>
      </c>
      <c r="B38" s="1"/>
      <c r="C38" s="1"/>
      <c r="D38" s="1"/>
      <c r="E38" s="1"/>
      <c r="F38" s="1"/>
    </row>
    <row r="39" spans="1:6" x14ac:dyDescent="0.3">
      <c r="A39" s="484" t="s">
        <v>474</v>
      </c>
      <c r="B39" s="1"/>
      <c r="C39" s="1"/>
      <c r="D39" s="1"/>
      <c r="E39" s="1"/>
      <c r="F39" s="1"/>
    </row>
    <row r="40" spans="1:6" x14ac:dyDescent="0.3">
      <c r="A40" s="482" t="s">
        <v>476</v>
      </c>
      <c r="B40" s="1"/>
      <c r="C40" s="1"/>
      <c r="D40" s="1"/>
      <c r="E40" s="1"/>
      <c r="F40" s="1"/>
    </row>
    <row r="41" spans="1:6" x14ac:dyDescent="0.3">
      <c r="A41" s="485" t="s">
        <v>477</v>
      </c>
      <c r="B41" s="1"/>
      <c r="C41" s="1"/>
      <c r="D41" s="1"/>
      <c r="E41" s="1"/>
      <c r="F41" s="1"/>
    </row>
    <row r="42" spans="1:6" x14ac:dyDescent="0.3">
      <c r="A42" s="485" t="s">
        <v>478</v>
      </c>
      <c r="B42" s="1"/>
      <c r="C42" s="1"/>
      <c r="D42" s="1"/>
      <c r="E42" s="1"/>
      <c r="F42" s="1"/>
    </row>
    <row r="43" spans="1:6" x14ac:dyDescent="0.3">
      <c r="A43" s="484" t="s">
        <v>479</v>
      </c>
      <c r="B43" s="1"/>
      <c r="C43" s="1"/>
      <c r="D43" s="1"/>
      <c r="E43" s="1"/>
      <c r="F43" s="1"/>
    </row>
    <row r="44" spans="1:6" x14ac:dyDescent="0.3">
      <c r="A44" s="483" t="s">
        <v>480</v>
      </c>
      <c r="B44" s="1"/>
      <c r="C44" s="1"/>
      <c r="D44" s="1"/>
      <c r="E44" s="1"/>
      <c r="F44" s="1"/>
    </row>
    <row r="45" spans="1:6" x14ac:dyDescent="0.3">
      <c r="A45" s="486" t="s">
        <v>484</v>
      </c>
      <c r="B45" s="1"/>
      <c r="C45" s="1"/>
      <c r="D45" s="1"/>
      <c r="E45" s="1"/>
      <c r="F45" s="1"/>
    </row>
    <row r="46" spans="1:6" x14ac:dyDescent="0.3">
      <c r="A46" s="483" t="s">
        <v>485</v>
      </c>
      <c r="B46" s="1"/>
      <c r="C46" s="1"/>
      <c r="D46" s="1"/>
      <c r="E46" s="1"/>
      <c r="F46" s="1"/>
    </row>
    <row r="47" spans="1:6" x14ac:dyDescent="0.3">
      <c r="A47" s="482" t="s">
        <v>481</v>
      </c>
      <c r="B47" s="1"/>
      <c r="C47" s="1"/>
      <c r="D47" s="1"/>
      <c r="E47" s="1"/>
      <c r="F47" s="1"/>
    </row>
    <row r="48" spans="1:6" x14ac:dyDescent="0.3">
      <c r="A48" s="483" t="s">
        <v>482</v>
      </c>
      <c r="B48" s="1"/>
      <c r="C48" s="1"/>
      <c r="D48" s="1"/>
      <c r="E48" s="1"/>
      <c r="F48" s="1"/>
    </row>
    <row r="49" spans="1:6" x14ac:dyDescent="0.3">
      <c r="A49" s="482" t="s">
        <v>483</v>
      </c>
      <c r="B49" s="1"/>
      <c r="C49" s="1"/>
      <c r="D49" s="1"/>
      <c r="E49" s="1"/>
      <c r="F49" s="1"/>
    </row>
    <row r="50" spans="1:6" x14ac:dyDescent="0.3">
      <c r="A50" s="487" t="s">
        <v>486</v>
      </c>
      <c r="B50" s="1"/>
      <c r="C50" s="1"/>
      <c r="D50" s="1"/>
      <c r="E50" s="1"/>
      <c r="F50" s="1"/>
    </row>
    <row r="51" spans="1:6" x14ac:dyDescent="0.3">
      <c r="A51" s="209" t="s">
        <v>813</v>
      </c>
      <c r="B51" s="1"/>
      <c r="C51" s="1"/>
      <c r="D51" s="1"/>
      <c r="E51" s="1"/>
      <c r="F51" s="1"/>
    </row>
    <row r="52" spans="1:6" ht="7.2" customHeight="1" x14ac:dyDescent="0.3">
      <c r="A52" s="209"/>
      <c r="B52" s="1"/>
      <c r="C52" s="1"/>
      <c r="D52" s="1"/>
      <c r="E52" s="1"/>
      <c r="F52" s="1"/>
    </row>
    <row r="53" spans="1:6" x14ac:dyDescent="0.3">
      <c r="A53" s="1161" t="s">
        <v>471</v>
      </c>
      <c r="B53" s="1161"/>
      <c r="C53" s="1161"/>
      <c r="D53" s="488"/>
      <c r="E53" s="488"/>
      <c r="F53" s="488"/>
    </row>
    <row r="54" spans="1:6" x14ac:dyDescent="0.3">
      <c r="A54" s="489" t="s">
        <v>487</v>
      </c>
      <c r="B54" s="490"/>
      <c r="C54" s="490"/>
      <c r="D54" s="490"/>
      <c r="E54" s="490"/>
      <c r="F54" s="491"/>
    </row>
    <row r="55" spans="1:6" x14ac:dyDescent="0.3">
      <c r="A55" s="492" t="s">
        <v>488</v>
      </c>
    </row>
    <row r="56" spans="1:6" x14ac:dyDescent="0.3">
      <c r="A56" s="485" t="s">
        <v>489</v>
      </c>
    </row>
    <row r="57" spans="1:6" x14ac:dyDescent="0.3">
      <c r="A57" s="492" t="s">
        <v>490</v>
      </c>
    </row>
    <row r="58" spans="1:6" x14ac:dyDescent="0.3">
      <c r="A58" s="485" t="s">
        <v>491</v>
      </c>
    </row>
    <row r="59" spans="1:6" x14ac:dyDescent="0.3">
      <c r="A59" s="492" t="s">
        <v>492</v>
      </c>
    </row>
    <row r="60" spans="1:6" x14ac:dyDescent="0.3">
      <c r="A60" s="485" t="s">
        <v>493</v>
      </c>
    </row>
    <row r="61" spans="1:6" x14ac:dyDescent="0.3">
      <c r="A61" s="492" t="s">
        <v>494</v>
      </c>
    </row>
    <row r="62" spans="1:6" x14ac:dyDescent="0.3">
      <c r="A62" s="485" t="s">
        <v>507</v>
      </c>
    </row>
    <row r="63" spans="1:6" x14ac:dyDescent="0.3">
      <c r="A63" s="485" t="s">
        <v>506</v>
      </c>
    </row>
    <row r="64" spans="1:6" x14ac:dyDescent="0.3">
      <c r="A64" s="492" t="s">
        <v>495</v>
      </c>
    </row>
    <row r="65" spans="1:8" x14ac:dyDescent="0.3">
      <c r="A65" s="485" t="s">
        <v>496</v>
      </c>
    </row>
    <row r="66" spans="1:8" x14ac:dyDescent="0.3">
      <c r="A66" s="485"/>
      <c r="B66" s="493" t="s">
        <v>502</v>
      </c>
      <c r="C66" s="494"/>
    </row>
    <row r="67" spans="1:8" x14ac:dyDescent="0.3">
      <c r="A67" s="485"/>
      <c r="B67" s="493" t="s">
        <v>503</v>
      </c>
      <c r="C67" s="494"/>
    </row>
    <row r="68" spans="1:8" x14ac:dyDescent="0.3">
      <c r="A68" s="485"/>
      <c r="B68" s="494"/>
      <c r="C68" s="493" t="s">
        <v>508</v>
      </c>
    </row>
    <row r="69" spans="1:8" x14ac:dyDescent="0.3">
      <c r="A69" s="485"/>
      <c r="B69" s="493" t="s">
        <v>504</v>
      </c>
      <c r="C69" s="494"/>
    </row>
    <row r="70" spans="1:8" x14ac:dyDescent="0.3">
      <c r="A70" s="485"/>
      <c r="B70" s="493" t="s">
        <v>511</v>
      </c>
      <c r="C70" s="494"/>
    </row>
    <row r="71" spans="1:8" x14ac:dyDescent="0.3">
      <c r="A71" s="485"/>
      <c r="B71" s="493" t="s">
        <v>505</v>
      </c>
      <c r="C71" s="494"/>
    </row>
    <row r="72" spans="1:8" x14ac:dyDescent="0.3">
      <c r="A72" s="485"/>
      <c r="B72" s="494"/>
      <c r="C72" s="493" t="s">
        <v>509</v>
      </c>
    </row>
    <row r="73" spans="1:8" x14ac:dyDescent="0.3">
      <c r="A73" s="485"/>
      <c r="B73" s="494"/>
      <c r="C73" s="493" t="s">
        <v>814</v>
      </c>
    </row>
    <row r="74" spans="1:8" x14ac:dyDescent="0.3">
      <c r="A74" s="485"/>
      <c r="B74" s="494"/>
      <c r="C74" s="493" t="s">
        <v>510</v>
      </c>
    </row>
    <row r="75" spans="1:8" x14ac:dyDescent="0.3">
      <c r="A75" s="492" t="s">
        <v>497</v>
      </c>
    </row>
    <row r="76" spans="1:8" x14ac:dyDescent="0.3">
      <c r="A76" s="485" t="s">
        <v>498</v>
      </c>
    </row>
    <row r="77" spans="1:8" ht="28.8" customHeight="1" x14ac:dyDescent="0.3">
      <c r="A77" s="1157" t="s">
        <v>513</v>
      </c>
      <c r="B77" s="1157"/>
      <c r="C77" s="1157"/>
      <c r="D77" s="1157"/>
      <c r="E77" s="1157"/>
      <c r="F77" s="1157"/>
      <c r="G77" s="1157"/>
      <c r="H77" s="1157"/>
    </row>
    <row r="78" spans="1:8" x14ac:dyDescent="0.3">
      <c r="A78" s="485" t="s">
        <v>499</v>
      </c>
    </row>
    <row r="79" spans="1:8" x14ac:dyDescent="0.3">
      <c r="A79" s="492" t="s">
        <v>500</v>
      </c>
    </row>
    <row r="80" spans="1:8" x14ac:dyDescent="0.3">
      <c r="A80" s="485" t="s">
        <v>501</v>
      </c>
    </row>
  </sheetData>
  <sheetProtection algorithmName="SHA-512" hashValue="bhm7U7BFz28HyRCJYJZs2tNwoXqFvoCrJBTS4fbNofOI4o5ckXdVqU9a+RJDcugE2GRivrRmqPgSxUN9xNDAMQ==" saltValue="ypzD1djaVgVmpdCNJ3bGAw==" spinCount="100000" sheet="1" objects="1" scenarios="1"/>
  <customSheetViews>
    <customSheetView guid="{1F6092BF-79A8-41FC-90BB-80995E70DE06}" topLeftCell="A19">
      <selection activeCell="I18" sqref="I18"/>
      <pageMargins left="0.7" right="0.7" top="0.75" bottom="0.75" header="0.3" footer="0.3"/>
      <pageSetup orientation="landscape" r:id="rId1"/>
    </customSheetView>
  </customSheetViews>
  <mergeCells count="6">
    <mergeCell ref="A77:H77"/>
    <mergeCell ref="A2:F2"/>
    <mergeCell ref="A35:C35"/>
    <mergeCell ref="A53:C53"/>
    <mergeCell ref="D35:F35"/>
    <mergeCell ref="A36:F36"/>
  </mergeCells>
  <pageMargins left="0.7" right="0.7" top="0.75" bottom="0.75" header="0.3" footer="0.3"/>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5253-8922-479D-8E49-6D459BF3B86A}">
  <dimension ref="A1:B961"/>
  <sheetViews>
    <sheetView workbookViewId="0">
      <selection activeCell="O10" sqref="O10"/>
    </sheetView>
  </sheetViews>
  <sheetFormatPr defaultRowHeight="14.4" x14ac:dyDescent="0.3"/>
  <cols>
    <col min="1" max="1" width="18.5546875" style="397" customWidth="1"/>
    <col min="2" max="2" width="20" style="398" customWidth="1"/>
    <col min="3" max="16384" width="8.88671875" style="1"/>
  </cols>
  <sheetData>
    <row r="1" spans="1:2" s="2" customFormat="1" ht="28.8" customHeight="1" x14ac:dyDescent="0.35">
      <c r="A1" s="394" t="s">
        <v>339</v>
      </c>
      <c r="B1" s="395"/>
    </row>
    <row r="2" spans="1:2" x14ac:dyDescent="0.3">
      <c r="A2" s="396" t="s">
        <v>182</v>
      </c>
      <c r="B2" s="396" t="s">
        <v>340</v>
      </c>
    </row>
    <row r="3" spans="1:2" x14ac:dyDescent="0.3">
      <c r="A3" s="397">
        <v>1</v>
      </c>
      <c r="B3" s="398">
        <v>1</v>
      </c>
    </row>
    <row r="4" spans="1:2" x14ac:dyDescent="0.3">
      <c r="A4" s="397">
        <v>2</v>
      </c>
      <c r="B4" s="398">
        <v>2</v>
      </c>
    </row>
    <row r="5" spans="1:2" x14ac:dyDescent="0.3">
      <c r="A5" s="397">
        <v>3</v>
      </c>
      <c r="B5" s="398">
        <v>3</v>
      </c>
    </row>
    <row r="6" spans="1:2" x14ac:dyDescent="0.3">
      <c r="A6" s="397">
        <v>4</v>
      </c>
      <c r="B6" s="398">
        <v>4</v>
      </c>
    </row>
    <row r="7" spans="1:2" x14ac:dyDescent="0.3">
      <c r="A7" s="397">
        <v>5</v>
      </c>
      <c r="B7" s="398">
        <v>4</v>
      </c>
    </row>
    <row r="8" spans="1:2" x14ac:dyDescent="0.3">
      <c r="A8" s="397">
        <v>6</v>
      </c>
      <c r="B8" s="399">
        <v>5</v>
      </c>
    </row>
    <row r="9" spans="1:2" x14ac:dyDescent="0.3">
      <c r="A9" s="397">
        <v>7</v>
      </c>
      <c r="B9" s="399">
        <v>5</v>
      </c>
    </row>
    <row r="10" spans="1:2" x14ac:dyDescent="0.3">
      <c r="A10" s="397">
        <v>8</v>
      </c>
      <c r="B10" s="399">
        <v>6</v>
      </c>
    </row>
    <row r="11" spans="1:2" x14ac:dyDescent="0.3">
      <c r="A11" s="397">
        <v>9</v>
      </c>
      <c r="B11" s="399">
        <v>7</v>
      </c>
    </row>
    <row r="12" spans="1:2" x14ac:dyDescent="0.3">
      <c r="A12" s="397">
        <v>10</v>
      </c>
      <c r="B12" s="399">
        <v>8</v>
      </c>
    </row>
    <row r="13" spans="1:2" x14ac:dyDescent="0.3">
      <c r="A13" s="397">
        <v>11</v>
      </c>
      <c r="B13" s="399">
        <v>8</v>
      </c>
    </row>
    <row r="14" spans="1:2" x14ac:dyDescent="0.3">
      <c r="A14" s="397">
        <v>12</v>
      </c>
      <c r="B14" s="399">
        <v>9</v>
      </c>
    </row>
    <row r="15" spans="1:2" x14ac:dyDescent="0.3">
      <c r="A15" s="397">
        <v>13</v>
      </c>
      <c r="B15" s="399">
        <v>9</v>
      </c>
    </row>
    <row r="16" spans="1:2" x14ac:dyDescent="0.3">
      <c r="A16" s="397">
        <v>14</v>
      </c>
      <c r="B16" s="399">
        <v>9</v>
      </c>
    </row>
    <row r="17" spans="1:2" x14ac:dyDescent="0.3">
      <c r="A17" s="397">
        <v>15</v>
      </c>
      <c r="B17" s="399">
        <v>10</v>
      </c>
    </row>
    <row r="18" spans="1:2" x14ac:dyDescent="0.3">
      <c r="A18" s="397">
        <v>16</v>
      </c>
      <c r="B18" s="399">
        <v>10</v>
      </c>
    </row>
    <row r="19" spans="1:2" x14ac:dyDescent="0.3">
      <c r="A19" s="397">
        <v>17</v>
      </c>
      <c r="B19" s="399">
        <v>11</v>
      </c>
    </row>
    <row r="20" spans="1:2" x14ac:dyDescent="0.3">
      <c r="A20" s="397">
        <v>18</v>
      </c>
      <c r="B20" s="399">
        <v>12</v>
      </c>
    </row>
    <row r="21" spans="1:2" x14ac:dyDescent="0.3">
      <c r="A21" s="397">
        <v>19</v>
      </c>
      <c r="B21" s="399">
        <v>12</v>
      </c>
    </row>
    <row r="22" spans="1:2" x14ac:dyDescent="0.3">
      <c r="A22" s="397">
        <v>20</v>
      </c>
      <c r="B22" s="399">
        <v>12</v>
      </c>
    </row>
    <row r="23" spans="1:2" x14ac:dyDescent="0.3">
      <c r="A23" s="397">
        <v>21</v>
      </c>
      <c r="B23" s="399">
        <v>13</v>
      </c>
    </row>
    <row r="24" spans="1:2" x14ac:dyDescent="0.3">
      <c r="A24" s="397">
        <v>22</v>
      </c>
      <c r="B24" s="399">
        <v>13</v>
      </c>
    </row>
    <row r="25" spans="1:2" x14ac:dyDescent="0.3">
      <c r="A25" s="397">
        <v>23</v>
      </c>
      <c r="B25" s="399">
        <v>13</v>
      </c>
    </row>
    <row r="26" spans="1:2" x14ac:dyDescent="0.3">
      <c r="A26" s="397">
        <v>24</v>
      </c>
      <c r="B26" s="399">
        <v>13</v>
      </c>
    </row>
    <row r="27" spans="1:2" x14ac:dyDescent="0.3">
      <c r="A27" s="397">
        <v>25</v>
      </c>
      <c r="B27" s="399">
        <v>14</v>
      </c>
    </row>
    <row r="28" spans="1:2" x14ac:dyDescent="0.3">
      <c r="A28" s="397">
        <v>26</v>
      </c>
      <c r="B28" s="399">
        <v>14</v>
      </c>
    </row>
    <row r="29" spans="1:2" x14ac:dyDescent="0.3">
      <c r="A29" s="397">
        <v>27</v>
      </c>
      <c r="B29" s="399">
        <v>14</v>
      </c>
    </row>
    <row r="30" spans="1:2" x14ac:dyDescent="0.3">
      <c r="A30" s="397">
        <v>28</v>
      </c>
      <c r="B30" s="399">
        <v>15</v>
      </c>
    </row>
    <row r="31" spans="1:2" x14ac:dyDescent="0.3">
      <c r="A31" s="397">
        <v>29</v>
      </c>
      <c r="B31" s="399">
        <v>15</v>
      </c>
    </row>
    <row r="32" spans="1:2" x14ac:dyDescent="0.3">
      <c r="A32" s="397">
        <v>30</v>
      </c>
      <c r="B32" s="399">
        <v>15</v>
      </c>
    </row>
    <row r="33" spans="1:2" x14ac:dyDescent="0.3">
      <c r="A33" s="397">
        <v>31</v>
      </c>
      <c r="B33" s="399">
        <v>16</v>
      </c>
    </row>
    <row r="34" spans="1:2" x14ac:dyDescent="0.3">
      <c r="A34" s="397">
        <v>32</v>
      </c>
      <c r="B34" s="399">
        <v>16</v>
      </c>
    </row>
    <row r="35" spans="1:2" x14ac:dyDescent="0.3">
      <c r="A35" s="397">
        <v>33</v>
      </c>
      <c r="B35" s="399">
        <v>16</v>
      </c>
    </row>
    <row r="36" spans="1:2" x14ac:dyDescent="0.3">
      <c r="A36" s="397">
        <v>34</v>
      </c>
      <c r="B36" s="399">
        <v>16</v>
      </c>
    </row>
    <row r="37" spans="1:2" x14ac:dyDescent="0.3">
      <c r="A37" s="397">
        <v>35</v>
      </c>
      <c r="B37" s="399">
        <v>16</v>
      </c>
    </row>
    <row r="38" spans="1:2" x14ac:dyDescent="0.3">
      <c r="A38" s="397">
        <v>36</v>
      </c>
      <c r="B38" s="399">
        <v>16</v>
      </c>
    </row>
    <row r="39" spans="1:2" x14ac:dyDescent="0.3">
      <c r="A39" s="397">
        <v>37</v>
      </c>
      <c r="B39" s="399">
        <v>17</v>
      </c>
    </row>
    <row r="40" spans="1:2" x14ac:dyDescent="0.3">
      <c r="A40" s="397">
        <v>38</v>
      </c>
      <c r="B40" s="399">
        <v>17</v>
      </c>
    </row>
    <row r="41" spans="1:2" x14ac:dyDescent="0.3">
      <c r="A41" s="397">
        <v>39</v>
      </c>
      <c r="B41" s="399">
        <v>17</v>
      </c>
    </row>
    <row r="42" spans="1:2" x14ac:dyDescent="0.3">
      <c r="A42" s="397">
        <v>40</v>
      </c>
      <c r="B42" s="399">
        <v>17</v>
      </c>
    </row>
    <row r="43" spans="1:2" x14ac:dyDescent="0.3">
      <c r="A43" s="397">
        <v>41</v>
      </c>
      <c r="B43" s="399">
        <v>17</v>
      </c>
    </row>
    <row r="44" spans="1:2" x14ac:dyDescent="0.3">
      <c r="A44" s="397">
        <v>42</v>
      </c>
      <c r="B44" s="399">
        <v>17</v>
      </c>
    </row>
    <row r="45" spans="1:2" x14ac:dyDescent="0.3">
      <c r="A45" s="397">
        <v>43</v>
      </c>
      <c r="B45" s="399">
        <v>17</v>
      </c>
    </row>
    <row r="46" spans="1:2" x14ac:dyDescent="0.3">
      <c r="A46" s="397">
        <v>44</v>
      </c>
      <c r="B46" s="399">
        <v>17</v>
      </c>
    </row>
    <row r="47" spans="1:2" x14ac:dyDescent="0.3">
      <c r="A47" s="397">
        <v>45</v>
      </c>
      <c r="B47" s="399">
        <v>18</v>
      </c>
    </row>
    <row r="48" spans="1:2" x14ac:dyDescent="0.3">
      <c r="A48" s="397">
        <v>46</v>
      </c>
      <c r="B48" s="399">
        <v>18</v>
      </c>
    </row>
    <row r="49" spans="1:2" x14ac:dyDescent="0.3">
      <c r="A49" s="397">
        <v>47</v>
      </c>
      <c r="B49" s="399">
        <v>18</v>
      </c>
    </row>
    <row r="50" spans="1:2" x14ac:dyDescent="0.3">
      <c r="A50" s="397">
        <v>48</v>
      </c>
      <c r="B50" s="399">
        <v>18</v>
      </c>
    </row>
    <row r="51" spans="1:2" x14ac:dyDescent="0.3">
      <c r="A51" s="397">
        <v>49</v>
      </c>
      <c r="B51" s="399">
        <v>18</v>
      </c>
    </row>
    <row r="52" spans="1:2" x14ac:dyDescent="0.3">
      <c r="A52" s="397">
        <v>50</v>
      </c>
      <c r="B52" s="399">
        <v>19</v>
      </c>
    </row>
    <row r="53" spans="1:2" x14ac:dyDescent="0.3">
      <c r="A53" s="397">
        <v>51</v>
      </c>
      <c r="B53" s="399">
        <v>19</v>
      </c>
    </row>
    <row r="54" spans="1:2" x14ac:dyDescent="0.3">
      <c r="A54" s="397">
        <v>52</v>
      </c>
      <c r="B54" s="399">
        <v>19</v>
      </c>
    </row>
    <row r="55" spans="1:2" x14ac:dyDescent="0.3">
      <c r="A55" s="397">
        <v>53</v>
      </c>
      <c r="B55" s="399">
        <v>19</v>
      </c>
    </row>
    <row r="56" spans="1:2" x14ac:dyDescent="0.3">
      <c r="A56" s="397">
        <v>54</v>
      </c>
      <c r="B56" s="399">
        <v>19</v>
      </c>
    </row>
    <row r="57" spans="1:2" x14ac:dyDescent="0.3">
      <c r="A57" s="397">
        <v>55</v>
      </c>
      <c r="B57" s="399">
        <v>19</v>
      </c>
    </row>
    <row r="58" spans="1:2" x14ac:dyDescent="0.3">
      <c r="A58" s="397">
        <v>56</v>
      </c>
      <c r="B58" s="399">
        <v>19</v>
      </c>
    </row>
    <row r="59" spans="1:2" x14ac:dyDescent="0.3">
      <c r="A59" s="397">
        <v>57</v>
      </c>
      <c r="B59" s="399">
        <v>19</v>
      </c>
    </row>
    <row r="60" spans="1:2" x14ac:dyDescent="0.3">
      <c r="A60" s="397">
        <v>58</v>
      </c>
      <c r="B60" s="399">
        <v>19</v>
      </c>
    </row>
    <row r="61" spans="1:2" x14ac:dyDescent="0.3">
      <c r="A61" s="397">
        <v>59</v>
      </c>
      <c r="B61" s="399">
        <v>19</v>
      </c>
    </row>
    <row r="62" spans="1:2" x14ac:dyDescent="0.3">
      <c r="A62" s="397">
        <v>60</v>
      </c>
      <c r="B62" s="399">
        <v>19</v>
      </c>
    </row>
    <row r="63" spans="1:2" x14ac:dyDescent="0.3">
      <c r="A63" s="397">
        <v>61</v>
      </c>
      <c r="B63" s="399">
        <v>19</v>
      </c>
    </row>
    <row r="64" spans="1:2" x14ac:dyDescent="0.3">
      <c r="A64" s="397">
        <v>62</v>
      </c>
      <c r="B64" s="399">
        <v>19</v>
      </c>
    </row>
    <row r="65" spans="1:2" x14ac:dyDescent="0.3">
      <c r="A65" s="397">
        <v>63</v>
      </c>
      <c r="B65" s="399">
        <v>19</v>
      </c>
    </row>
    <row r="66" spans="1:2" x14ac:dyDescent="0.3">
      <c r="A66" s="397">
        <v>64</v>
      </c>
      <c r="B66" s="399">
        <v>19</v>
      </c>
    </row>
    <row r="67" spans="1:2" x14ac:dyDescent="0.3">
      <c r="A67" s="397">
        <v>65</v>
      </c>
      <c r="B67" s="399">
        <v>20</v>
      </c>
    </row>
    <row r="68" spans="1:2" x14ac:dyDescent="0.3">
      <c r="A68" s="397">
        <v>66</v>
      </c>
      <c r="B68" s="399">
        <v>20</v>
      </c>
    </row>
    <row r="69" spans="1:2" x14ac:dyDescent="0.3">
      <c r="A69" s="397">
        <v>67</v>
      </c>
      <c r="B69" s="399">
        <v>20</v>
      </c>
    </row>
    <row r="70" spans="1:2" x14ac:dyDescent="0.3">
      <c r="A70" s="397">
        <v>68</v>
      </c>
      <c r="B70" s="399">
        <v>20</v>
      </c>
    </row>
    <row r="71" spans="1:2" x14ac:dyDescent="0.3">
      <c r="A71" s="397">
        <v>69</v>
      </c>
      <c r="B71" s="399">
        <v>20</v>
      </c>
    </row>
    <row r="72" spans="1:2" x14ac:dyDescent="0.3">
      <c r="A72" s="397">
        <v>70</v>
      </c>
      <c r="B72" s="399">
        <v>20</v>
      </c>
    </row>
    <row r="73" spans="1:2" x14ac:dyDescent="0.3">
      <c r="A73" s="397">
        <v>71</v>
      </c>
      <c r="B73" s="399">
        <v>20</v>
      </c>
    </row>
    <row r="74" spans="1:2" x14ac:dyDescent="0.3">
      <c r="A74" s="397">
        <v>72</v>
      </c>
      <c r="B74" s="399">
        <v>20</v>
      </c>
    </row>
    <row r="75" spans="1:2" x14ac:dyDescent="0.3">
      <c r="A75" s="397">
        <v>73</v>
      </c>
      <c r="B75" s="399">
        <v>20</v>
      </c>
    </row>
    <row r="76" spans="1:2" x14ac:dyDescent="0.3">
      <c r="A76" s="397">
        <v>74</v>
      </c>
      <c r="B76" s="399">
        <v>20</v>
      </c>
    </row>
    <row r="77" spans="1:2" x14ac:dyDescent="0.3">
      <c r="A77" s="397">
        <v>75</v>
      </c>
      <c r="B77" s="399">
        <v>21</v>
      </c>
    </row>
    <row r="78" spans="1:2" x14ac:dyDescent="0.3">
      <c r="A78" s="397">
        <v>76</v>
      </c>
      <c r="B78" s="399">
        <v>21</v>
      </c>
    </row>
    <row r="79" spans="1:2" x14ac:dyDescent="0.3">
      <c r="A79" s="397">
        <v>77</v>
      </c>
      <c r="B79" s="399">
        <v>21</v>
      </c>
    </row>
    <row r="80" spans="1:2" x14ac:dyDescent="0.3">
      <c r="A80" s="397">
        <v>78</v>
      </c>
      <c r="B80" s="399">
        <v>21</v>
      </c>
    </row>
    <row r="81" spans="1:2" x14ac:dyDescent="0.3">
      <c r="A81" s="397">
        <v>79</v>
      </c>
      <c r="B81" s="399">
        <v>21</v>
      </c>
    </row>
    <row r="82" spans="1:2" x14ac:dyDescent="0.3">
      <c r="A82" s="397">
        <v>80</v>
      </c>
      <c r="B82" s="399">
        <v>21</v>
      </c>
    </row>
    <row r="83" spans="1:2" x14ac:dyDescent="0.3">
      <c r="A83" s="397">
        <v>81</v>
      </c>
      <c r="B83" s="399">
        <v>21</v>
      </c>
    </row>
    <row r="84" spans="1:2" x14ac:dyDescent="0.3">
      <c r="A84" s="397">
        <v>82</v>
      </c>
      <c r="B84" s="399">
        <v>21</v>
      </c>
    </row>
    <row r="85" spans="1:2" x14ac:dyDescent="0.3">
      <c r="A85" s="397">
        <v>83</v>
      </c>
      <c r="B85" s="399">
        <v>21</v>
      </c>
    </row>
    <row r="86" spans="1:2" x14ac:dyDescent="0.3">
      <c r="A86" s="397">
        <v>84</v>
      </c>
      <c r="B86" s="399">
        <v>21</v>
      </c>
    </row>
    <row r="87" spans="1:2" x14ac:dyDescent="0.3">
      <c r="A87" s="397">
        <v>85</v>
      </c>
      <c r="B87" s="399">
        <v>21</v>
      </c>
    </row>
    <row r="88" spans="1:2" x14ac:dyDescent="0.3">
      <c r="A88" s="397">
        <v>86</v>
      </c>
      <c r="B88" s="398">
        <v>21</v>
      </c>
    </row>
    <row r="89" spans="1:2" x14ac:dyDescent="0.3">
      <c r="A89" s="397">
        <v>87</v>
      </c>
      <c r="B89" s="398">
        <v>21</v>
      </c>
    </row>
    <row r="90" spans="1:2" x14ac:dyDescent="0.3">
      <c r="A90" s="397">
        <v>88</v>
      </c>
      <c r="B90" s="398">
        <v>21</v>
      </c>
    </row>
    <row r="91" spans="1:2" x14ac:dyDescent="0.3">
      <c r="A91" s="397">
        <v>89</v>
      </c>
      <c r="B91" s="398">
        <v>22</v>
      </c>
    </row>
    <row r="92" spans="1:2" x14ac:dyDescent="0.3">
      <c r="A92" s="397">
        <v>90</v>
      </c>
      <c r="B92" s="398">
        <v>22</v>
      </c>
    </row>
    <row r="93" spans="1:2" x14ac:dyDescent="0.3">
      <c r="A93" s="397">
        <v>91</v>
      </c>
      <c r="B93" s="398">
        <v>22</v>
      </c>
    </row>
    <row r="94" spans="1:2" x14ac:dyDescent="0.3">
      <c r="A94" s="397">
        <v>92</v>
      </c>
      <c r="B94" s="398">
        <v>22</v>
      </c>
    </row>
    <row r="95" spans="1:2" x14ac:dyDescent="0.3">
      <c r="A95" s="397">
        <v>93</v>
      </c>
      <c r="B95" s="398">
        <v>22</v>
      </c>
    </row>
    <row r="96" spans="1:2" x14ac:dyDescent="0.3">
      <c r="A96" s="397">
        <v>94</v>
      </c>
      <c r="B96" s="398">
        <v>22</v>
      </c>
    </row>
    <row r="97" spans="1:2" x14ac:dyDescent="0.3">
      <c r="A97" s="397">
        <v>95</v>
      </c>
      <c r="B97" s="398">
        <v>22</v>
      </c>
    </row>
    <row r="98" spans="1:2" x14ac:dyDescent="0.3">
      <c r="A98" s="397">
        <v>96</v>
      </c>
      <c r="B98" s="398">
        <v>22</v>
      </c>
    </row>
    <row r="99" spans="1:2" x14ac:dyDescent="0.3">
      <c r="A99" s="397">
        <v>97</v>
      </c>
      <c r="B99" s="398">
        <v>22</v>
      </c>
    </row>
    <row r="100" spans="1:2" x14ac:dyDescent="0.3">
      <c r="A100" s="397">
        <v>98</v>
      </c>
      <c r="B100" s="398">
        <v>22</v>
      </c>
    </row>
    <row r="101" spans="1:2" x14ac:dyDescent="0.3">
      <c r="A101" s="397">
        <v>99</v>
      </c>
      <c r="B101" s="398">
        <v>22</v>
      </c>
    </row>
    <row r="102" spans="1:2" x14ac:dyDescent="0.3">
      <c r="A102" s="397">
        <v>100</v>
      </c>
      <c r="B102" s="398">
        <v>23</v>
      </c>
    </row>
    <row r="103" spans="1:2" x14ac:dyDescent="0.3">
      <c r="A103" s="397">
        <v>101</v>
      </c>
      <c r="B103" s="398">
        <v>23</v>
      </c>
    </row>
    <row r="104" spans="1:2" x14ac:dyDescent="0.3">
      <c r="A104" s="397">
        <v>102</v>
      </c>
      <c r="B104" s="398">
        <v>23</v>
      </c>
    </row>
    <row r="105" spans="1:2" x14ac:dyDescent="0.3">
      <c r="A105" s="397">
        <v>103</v>
      </c>
      <c r="B105" s="398">
        <v>23</v>
      </c>
    </row>
    <row r="106" spans="1:2" x14ac:dyDescent="0.3">
      <c r="A106" s="397">
        <v>104</v>
      </c>
      <c r="B106" s="398">
        <v>23</v>
      </c>
    </row>
    <row r="107" spans="1:2" x14ac:dyDescent="0.3">
      <c r="A107" s="397">
        <v>105</v>
      </c>
      <c r="B107" s="398">
        <v>23</v>
      </c>
    </row>
    <row r="108" spans="1:2" x14ac:dyDescent="0.3">
      <c r="A108" s="397">
        <v>106</v>
      </c>
      <c r="B108" s="398">
        <v>23</v>
      </c>
    </row>
    <row r="109" spans="1:2" x14ac:dyDescent="0.3">
      <c r="A109" s="397">
        <v>107</v>
      </c>
      <c r="B109" s="398">
        <v>23</v>
      </c>
    </row>
    <row r="110" spans="1:2" x14ac:dyDescent="0.3">
      <c r="A110" s="397">
        <v>108</v>
      </c>
      <c r="B110" s="398">
        <v>23</v>
      </c>
    </row>
    <row r="111" spans="1:2" x14ac:dyDescent="0.3">
      <c r="A111" s="397">
        <v>109</v>
      </c>
      <c r="B111" s="398">
        <v>23</v>
      </c>
    </row>
    <row r="112" spans="1:2" x14ac:dyDescent="0.3">
      <c r="A112" s="397">
        <v>110</v>
      </c>
      <c r="B112" s="398">
        <v>23</v>
      </c>
    </row>
    <row r="113" spans="1:2" x14ac:dyDescent="0.3">
      <c r="A113" s="397">
        <v>111</v>
      </c>
      <c r="B113" s="398">
        <v>23</v>
      </c>
    </row>
    <row r="114" spans="1:2" x14ac:dyDescent="0.3">
      <c r="A114" s="397">
        <v>112</v>
      </c>
      <c r="B114" s="398">
        <v>23</v>
      </c>
    </row>
    <row r="115" spans="1:2" x14ac:dyDescent="0.3">
      <c r="A115" s="397">
        <v>113</v>
      </c>
      <c r="B115" s="398">
        <v>23</v>
      </c>
    </row>
    <row r="116" spans="1:2" x14ac:dyDescent="0.3">
      <c r="A116" s="397">
        <v>114</v>
      </c>
      <c r="B116" s="398">
        <v>23</v>
      </c>
    </row>
    <row r="117" spans="1:2" x14ac:dyDescent="0.3">
      <c r="A117" s="397">
        <v>115</v>
      </c>
      <c r="B117" s="398">
        <v>23</v>
      </c>
    </row>
    <row r="118" spans="1:2" x14ac:dyDescent="0.3">
      <c r="A118" s="397">
        <v>116</v>
      </c>
      <c r="B118" s="398">
        <v>23</v>
      </c>
    </row>
    <row r="119" spans="1:2" x14ac:dyDescent="0.3">
      <c r="A119" s="397">
        <v>117</v>
      </c>
      <c r="B119" s="398">
        <v>23</v>
      </c>
    </row>
    <row r="120" spans="1:2" x14ac:dyDescent="0.3">
      <c r="A120" s="397">
        <v>118</v>
      </c>
      <c r="B120" s="398">
        <v>23</v>
      </c>
    </row>
    <row r="121" spans="1:2" x14ac:dyDescent="0.3">
      <c r="A121" s="397">
        <v>119</v>
      </c>
      <c r="B121" s="398">
        <v>23</v>
      </c>
    </row>
    <row r="122" spans="1:2" x14ac:dyDescent="0.3">
      <c r="A122" s="397">
        <v>120</v>
      </c>
      <c r="B122" s="398">
        <v>23</v>
      </c>
    </row>
    <row r="123" spans="1:2" x14ac:dyDescent="0.3">
      <c r="A123" s="397">
        <v>121</v>
      </c>
      <c r="B123" s="398">
        <v>24</v>
      </c>
    </row>
    <row r="124" spans="1:2" x14ac:dyDescent="0.3">
      <c r="A124" s="397">
        <v>122</v>
      </c>
      <c r="B124" s="398">
        <v>24</v>
      </c>
    </row>
    <row r="125" spans="1:2" x14ac:dyDescent="0.3">
      <c r="A125" s="397">
        <v>123</v>
      </c>
      <c r="B125" s="398">
        <v>24</v>
      </c>
    </row>
    <row r="126" spans="1:2" x14ac:dyDescent="0.3">
      <c r="A126" s="397">
        <v>124</v>
      </c>
      <c r="B126" s="398">
        <v>24</v>
      </c>
    </row>
    <row r="127" spans="1:2" x14ac:dyDescent="0.3">
      <c r="A127" s="397">
        <v>125</v>
      </c>
      <c r="B127" s="398">
        <v>24</v>
      </c>
    </row>
    <row r="128" spans="1:2" x14ac:dyDescent="0.3">
      <c r="A128" s="397">
        <v>126</v>
      </c>
      <c r="B128" s="398">
        <v>24</v>
      </c>
    </row>
    <row r="129" spans="1:2" x14ac:dyDescent="0.3">
      <c r="A129" s="397">
        <v>127</v>
      </c>
      <c r="B129" s="398">
        <v>24</v>
      </c>
    </row>
    <row r="130" spans="1:2" x14ac:dyDescent="0.3">
      <c r="A130" s="397">
        <v>128</v>
      </c>
      <c r="B130" s="398">
        <v>24</v>
      </c>
    </row>
    <row r="131" spans="1:2" x14ac:dyDescent="0.3">
      <c r="A131" s="397">
        <v>129</v>
      </c>
      <c r="B131" s="398">
        <v>24</v>
      </c>
    </row>
    <row r="132" spans="1:2" x14ac:dyDescent="0.3">
      <c r="A132" s="397">
        <v>130</v>
      </c>
      <c r="B132" s="398">
        <v>24</v>
      </c>
    </row>
    <row r="133" spans="1:2" x14ac:dyDescent="0.3">
      <c r="A133" s="397">
        <v>131</v>
      </c>
      <c r="B133" s="398">
        <v>24</v>
      </c>
    </row>
    <row r="134" spans="1:2" x14ac:dyDescent="0.3">
      <c r="A134" s="397">
        <v>132</v>
      </c>
      <c r="B134" s="398">
        <v>24</v>
      </c>
    </row>
    <row r="135" spans="1:2" x14ac:dyDescent="0.3">
      <c r="A135" s="397">
        <v>133</v>
      </c>
      <c r="B135" s="398">
        <v>24</v>
      </c>
    </row>
    <row r="136" spans="1:2" x14ac:dyDescent="0.3">
      <c r="A136" s="397">
        <v>134</v>
      </c>
      <c r="B136" s="398">
        <v>24</v>
      </c>
    </row>
    <row r="137" spans="1:2" x14ac:dyDescent="0.3">
      <c r="A137" s="397">
        <v>135</v>
      </c>
      <c r="B137" s="398">
        <v>24</v>
      </c>
    </row>
    <row r="138" spans="1:2" x14ac:dyDescent="0.3">
      <c r="A138" s="397">
        <v>136</v>
      </c>
      <c r="B138" s="398">
        <v>24</v>
      </c>
    </row>
    <row r="139" spans="1:2" x14ac:dyDescent="0.3">
      <c r="A139" s="397">
        <v>137</v>
      </c>
      <c r="B139" s="398">
        <v>24</v>
      </c>
    </row>
    <row r="140" spans="1:2" x14ac:dyDescent="0.3">
      <c r="A140" s="397">
        <v>138</v>
      </c>
      <c r="B140" s="398">
        <v>24</v>
      </c>
    </row>
    <row r="141" spans="1:2" x14ac:dyDescent="0.3">
      <c r="A141" s="397">
        <v>139</v>
      </c>
      <c r="B141" s="398">
        <v>24</v>
      </c>
    </row>
    <row r="142" spans="1:2" x14ac:dyDescent="0.3">
      <c r="A142" s="397">
        <v>140</v>
      </c>
      <c r="B142" s="398">
        <v>24</v>
      </c>
    </row>
    <row r="143" spans="1:2" x14ac:dyDescent="0.3">
      <c r="A143" s="397">
        <v>141</v>
      </c>
      <c r="B143" s="398">
        <v>24</v>
      </c>
    </row>
    <row r="144" spans="1:2" x14ac:dyDescent="0.3">
      <c r="A144" s="397">
        <v>142</v>
      </c>
      <c r="B144" s="398">
        <v>24</v>
      </c>
    </row>
    <row r="145" spans="1:2" x14ac:dyDescent="0.3">
      <c r="A145" s="397">
        <v>143</v>
      </c>
      <c r="B145" s="398">
        <v>24</v>
      </c>
    </row>
    <row r="146" spans="1:2" x14ac:dyDescent="0.3">
      <c r="A146" s="397">
        <v>144</v>
      </c>
      <c r="B146" s="398">
        <v>24</v>
      </c>
    </row>
    <row r="147" spans="1:2" x14ac:dyDescent="0.3">
      <c r="A147" s="397">
        <v>145</v>
      </c>
      <c r="B147" s="398">
        <v>24</v>
      </c>
    </row>
    <row r="148" spans="1:2" x14ac:dyDescent="0.3">
      <c r="A148" s="397">
        <v>146</v>
      </c>
      <c r="B148" s="398">
        <v>24</v>
      </c>
    </row>
    <row r="149" spans="1:2" x14ac:dyDescent="0.3">
      <c r="A149" s="397">
        <v>147</v>
      </c>
      <c r="B149" s="398">
        <v>24</v>
      </c>
    </row>
    <row r="150" spans="1:2" x14ac:dyDescent="0.3">
      <c r="A150" s="397">
        <v>148</v>
      </c>
      <c r="B150" s="398">
        <v>24</v>
      </c>
    </row>
    <row r="151" spans="1:2" x14ac:dyDescent="0.3">
      <c r="A151" s="397">
        <v>149</v>
      </c>
      <c r="B151" s="398">
        <v>24</v>
      </c>
    </row>
    <row r="152" spans="1:2" x14ac:dyDescent="0.3">
      <c r="A152" s="397">
        <v>150</v>
      </c>
      <c r="B152" s="398">
        <v>25</v>
      </c>
    </row>
    <row r="153" spans="1:2" x14ac:dyDescent="0.3">
      <c r="A153" s="397">
        <v>151</v>
      </c>
      <c r="B153" s="398">
        <v>25</v>
      </c>
    </row>
    <row r="154" spans="1:2" x14ac:dyDescent="0.3">
      <c r="A154" s="397">
        <v>152</v>
      </c>
      <c r="B154" s="398">
        <v>25</v>
      </c>
    </row>
    <row r="155" spans="1:2" x14ac:dyDescent="0.3">
      <c r="A155" s="397">
        <v>153</v>
      </c>
      <c r="B155" s="398">
        <v>25</v>
      </c>
    </row>
    <row r="156" spans="1:2" x14ac:dyDescent="0.3">
      <c r="A156" s="397">
        <v>154</v>
      </c>
      <c r="B156" s="398">
        <v>25</v>
      </c>
    </row>
    <row r="157" spans="1:2" x14ac:dyDescent="0.3">
      <c r="A157" s="397">
        <v>155</v>
      </c>
      <c r="B157" s="398">
        <v>25</v>
      </c>
    </row>
    <row r="158" spans="1:2" x14ac:dyDescent="0.3">
      <c r="A158" s="397">
        <v>156</v>
      </c>
      <c r="B158" s="398">
        <v>25</v>
      </c>
    </row>
    <row r="159" spans="1:2" x14ac:dyDescent="0.3">
      <c r="A159" s="397">
        <v>157</v>
      </c>
      <c r="B159" s="398">
        <v>25</v>
      </c>
    </row>
    <row r="160" spans="1:2" x14ac:dyDescent="0.3">
      <c r="A160" s="397">
        <v>158</v>
      </c>
      <c r="B160" s="398">
        <v>25</v>
      </c>
    </row>
    <row r="161" spans="1:2" x14ac:dyDescent="0.3">
      <c r="A161" s="397">
        <v>159</v>
      </c>
      <c r="B161" s="398">
        <v>25</v>
      </c>
    </row>
    <row r="162" spans="1:2" x14ac:dyDescent="0.3">
      <c r="A162" s="397">
        <v>160</v>
      </c>
      <c r="B162" s="398">
        <v>25</v>
      </c>
    </row>
    <row r="163" spans="1:2" x14ac:dyDescent="0.3">
      <c r="A163" s="397">
        <v>161</v>
      </c>
      <c r="B163" s="398">
        <v>25</v>
      </c>
    </row>
    <row r="164" spans="1:2" x14ac:dyDescent="0.3">
      <c r="A164" s="397">
        <v>162</v>
      </c>
      <c r="B164" s="398">
        <v>25</v>
      </c>
    </row>
    <row r="165" spans="1:2" x14ac:dyDescent="0.3">
      <c r="A165" s="397">
        <v>163</v>
      </c>
      <c r="B165" s="398">
        <v>25</v>
      </c>
    </row>
    <row r="166" spans="1:2" x14ac:dyDescent="0.3">
      <c r="A166" s="397">
        <v>164</v>
      </c>
      <c r="B166" s="398">
        <v>25</v>
      </c>
    </row>
    <row r="167" spans="1:2" x14ac:dyDescent="0.3">
      <c r="A167" s="397">
        <v>165</v>
      </c>
      <c r="B167" s="398">
        <v>25</v>
      </c>
    </row>
    <row r="168" spans="1:2" x14ac:dyDescent="0.3">
      <c r="A168" s="397">
        <v>166</v>
      </c>
      <c r="B168" s="398">
        <v>25</v>
      </c>
    </row>
    <row r="169" spans="1:2" x14ac:dyDescent="0.3">
      <c r="A169" s="397">
        <v>167</v>
      </c>
      <c r="B169" s="398">
        <v>25</v>
      </c>
    </row>
    <row r="170" spans="1:2" x14ac:dyDescent="0.3">
      <c r="A170" s="397">
        <v>168</v>
      </c>
      <c r="B170" s="398">
        <v>25</v>
      </c>
    </row>
    <row r="171" spans="1:2" x14ac:dyDescent="0.3">
      <c r="A171" s="397">
        <v>169</v>
      </c>
      <c r="B171" s="398">
        <v>25</v>
      </c>
    </row>
    <row r="172" spans="1:2" x14ac:dyDescent="0.3">
      <c r="A172" s="397">
        <v>170</v>
      </c>
      <c r="B172" s="398">
        <v>25</v>
      </c>
    </row>
    <row r="173" spans="1:2" x14ac:dyDescent="0.3">
      <c r="A173" s="397">
        <v>171</v>
      </c>
      <c r="B173" s="398">
        <v>25</v>
      </c>
    </row>
    <row r="174" spans="1:2" x14ac:dyDescent="0.3">
      <c r="A174" s="397">
        <v>172</v>
      </c>
      <c r="B174" s="398">
        <v>25</v>
      </c>
    </row>
    <row r="175" spans="1:2" x14ac:dyDescent="0.3">
      <c r="A175" s="397">
        <v>173</v>
      </c>
      <c r="B175" s="398">
        <v>25</v>
      </c>
    </row>
    <row r="176" spans="1:2" x14ac:dyDescent="0.3">
      <c r="A176" s="397">
        <v>174</v>
      </c>
      <c r="B176" s="398">
        <v>25</v>
      </c>
    </row>
    <row r="177" spans="1:2" x14ac:dyDescent="0.3">
      <c r="A177" s="397">
        <v>175</v>
      </c>
      <c r="B177" s="398">
        <v>25</v>
      </c>
    </row>
    <row r="178" spans="1:2" x14ac:dyDescent="0.3">
      <c r="A178" s="397">
        <v>176</v>
      </c>
      <c r="B178" s="398">
        <v>25</v>
      </c>
    </row>
    <row r="179" spans="1:2" x14ac:dyDescent="0.3">
      <c r="A179" s="397">
        <v>177</v>
      </c>
      <c r="B179" s="398">
        <v>25</v>
      </c>
    </row>
    <row r="180" spans="1:2" x14ac:dyDescent="0.3">
      <c r="A180" s="397">
        <v>178</v>
      </c>
      <c r="B180" s="398">
        <v>25</v>
      </c>
    </row>
    <row r="181" spans="1:2" x14ac:dyDescent="0.3">
      <c r="A181" s="397">
        <v>179</v>
      </c>
      <c r="B181" s="398">
        <v>25</v>
      </c>
    </row>
    <row r="182" spans="1:2" x14ac:dyDescent="0.3">
      <c r="A182" s="397">
        <v>180</v>
      </c>
      <c r="B182" s="398">
        <v>25</v>
      </c>
    </row>
    <row r="183" spans="1:2" x14ac:dyDescent="0.3">
      <c r="A183" s="397">
        <v>181</v>
      </c>
      <c r="B183" s="398">
        <v>25</v>
      </c>
    </row>
    <row r="184" spans="1:2" x14ac:dyDescent="0.3">
      <c r="A184" s="397">
        <v>182</v>
      </c>
      <c r="B184" s="398">
        <v>25</v>
      </c>
    </row>
    <row r="185" spans="1:2" x14ac:dyDescent="0.3">
      <c r="A185" s="397">
        <v>183</v>
      </c>
      <c r="B185" s="398">
        <v>25</v>
      </c>
    </row>
    <row r="186" spans="1:2" x14ac:dyDescent="0.3">
      <c r="A186" s="397">
        <v>184</v>
      </c>
      <c r="B186" s="398">
        <v>25</v>
      </c>
    </row>
    <row r="187" spans="1:2" x14ac:dyDescent="0.3">
      <c r="A187" s="397">
        <v>185</v>
      </c>
      <c r="B187" s="398">
        <v>25</v>
      </c>
    </row>
    <row r="188" spans="1:2" x14ac:dyDescent="0.3">
      <c r="A188" s="397">
        <v>186</v>
      </c>
      <c r="B188" s="398">
        <v>25</v>
      </c>
    </row>
    <row r="189" spans="1:2" x14ac:dyDescent="0.3">
      <c r="A189" s="397">
        <v>187</v>
      </c>
      <c r="B189" s="398">
        <v>25</v>
      </c>
    </row>
    <row r="190" spans="1:2" x14ac:dyDescent="0.3">
      <c r="A190" s="397">
        <v>188</v>
      </c>
      <c r="B190" s="398">
        <v>25</v>
      </c>
    </row>
    <row r="191" spans="1:2" x14ac:dyDescent="0.3">
      <c r="A191" s="397">
        <v>189</v>
      </c>
      <c r="B191" s="398">
        <v>25</v>
      </c>
    </row>
    <row r="192" spans="1:2" x14ac:dyDescent="0.3">
      <c r="A192" s="397">
        <v>190</v>
      </c>
      <c r="B192" s="398">
        <v>25</v>
      </c>
    </row>
    <row r="193" spans="1:2" x14ac:dyDescent="0.3">
      <c r="A193" s="397">
        <v>191</v>
      </c>
      <c r="B193" s="398">
        <v>25</v>
      </c>
    </row>
    <row r="194" spans="1:2" x14ac:dyDescent="0.3">
      <c r="A194" s="397">
        <v>192</v>
      </c>
      <c r="B194" s="398">
        <v>25</v>
      </c>
    </row>
    <row r="195" spans="1:2" x14ac:dyDescent="0.3">
      <c r="A195" s="397">
        <v>193</v>
      </c>
      <c r="B195" s="398">
        <v>25</v>
      </c>
    </row>
    <row r="196" spans="1:2" x14ac:dyDescent="0.3">
      <c r="A196" s="397">
        <v>194</v>
      </c>
      <c r="B196" s="398">
        <v>25</v>
      </c>
    </row>
    <row r="197" spans="1:2" x14ac:dyDescent="0.3">
      <c r="A197" s="397">
        <v>195</v>
      </c>
      <c r="B197" s="398">
        <v>25</v>
      </c>
    </row>
    <row r="198" spans="1:2" x14ac:dyDescent="0.3">
      <c r="A198" s="397">
        <v>196</v>
      </c>
      <c r="B198" s="398">
        <v>25</v>
      </c>
    </row>
    <row r="199" spans="1:2" x14ac:dyDescent="0.3">
      <c r="A199" s="397">
        <v>197</v>
      </c>
      <c r="B199" s="398">
        <v>25</v>
      </c>
    </row>
    <row r="200" spans="1:2" x14ac:dyDescent="0.3">
      <c r="A200" s="397">
        <v>198</v>
      </c>
      <c r="B200" s="398">
        <v>25</v>
      </c>
    </row>
    <row r="201" spans="1:2" x14ac:dyDescent="0.3">
      <c r="A201" s="397">
        <v>199</v>
      </c>
      <c r="B201" s="398">
        <v>25</v>
      </c>
    </row>
    <row r="202" spans="1:2" x14ac:dyDescent="0.3">
      <c r="A202" s="397">
        <v>200</v>
      </c>
      <c r="B202" s="398">
        <v>26</v>
      </c>
    </row>
    <row r="203" spans="1:2" x14ac:dyDescent="0.3">
      <c r="A203" s="397">
        <v>201</v>
      </c>
      <c r="B203" s="398">
        <v>26</v>
      </c>
    </row>
    <row r="204" spans="1:2" x14ac:dyDescent="0.3">
      <c r="A204" s="397">
        <v>202</v>
      </c>
      <c r="B204" s="398">
        <v>26</v>
      </c>
    </row>
    <row r="205" spans="1:2" x14ac:dyDescent="0.3">
      <c r="A205" s="397">
        <v>203</v>
      </c>
      <c r="B205" s="398">
        <v>26</v>
      </c>
    </row>
    <row r="206" spans="1:2" x14ac:dyDescent="0.3">
      <c r="A206" s="397">
        <v>204</v>
      </c>
      <c r="B206" s="398">
        <v>26</v>
      </c>
    </row>
    <row r="207" spans="1:2" x14ac:dyDescent="0.3">
      <c r="A207" s="397">
        <v>205</v>
      </c>
      <c r="B207" s="398">
        <v>27</v>
      </c>
    </row>
    <row r="208" spans="1:2" x14ac:dyDescent="0.3">
      <c r="A208" s="397">
        <v>206</v>
      </c>
      <c r="B208" s="398">
        <v>27</v>
      </c>
    </row>
    <row r="209" spans="1:2" x14ac:dyDescent="0.3">
      <c r="A209" s="397">
        <v>207</v>
      </c>
      <c r="B209" s="398">
        <v>27</v>
      </c>
    </row>
    <row r="210" spans="1:2" x14ac:dyDescent="0.3">
      <c r="A210" s="397">
        <v>208</v>
      </c>
      <c r="B210" s="398">
        <v>27</v>
      </c>
    </row>
    <row r="211" spans="1:2" x14ac:dyDescent="0.3">
      <c r="A211" s="397">
        <v>209</v>
      </c>
      <c r="B211" s="398">
        <v>27</v>
      </c>
    </row>
    <row r="212" spans="1:2" x14ac:dyDescent="0.3">
      <c r="A212" s="397">
        <v>210</v>
      </c>
      <c r="B212" s="398">
        <v>28</v>
      </c>
    </row>
    <row r="213" spans="1:2" x14ac:dyDescent="0.3">
      <c r="A213" s="397">
        <v>211</v>
      </c>
      <c r="B213" s="398">
        <v>28</v>
      </c>
    </row>
    <row r="214" spans="1:2" x14ac:dyDescent="0.3">
      <c r="A214" s="397">
        <v>212</v>
      </c>
      <c r="B214" s="398">
        <v>28</v>
      </c>
    </row>
    <row r="215" spans="1:2" x14ac:dyDescent="0.3">
      <c r="A215" s="397">
        <v>213</v>
      </c>
      <c r="B215" s="398">
        <v>29</v>
      </c>
    </row>
    <row r="216" spans="1:2" x14ac:dyDescent="0.3">
      <c r="A216" s="397">
        <v>214</v>
      </c>
      <c r="B216" s="398">
        <v>29</v>
      </c>
    </row>
    <row r="217" spans="1:2" x14ac:dyDescent="0.3">
      <c r="A217" s="397">
        <v>215</v>
      </c>
      <c r="B217" s="398">
        <v>30</v>
      </c>
    </row>
    <row r="218" spans="1:2" x14ac:dyDescent="0.3">
      <c r="A218" s="397">
        <v>216</v>
      </c>
      <c r="B218" s="398">
        <v>30</v>
      </c>
    </row>
    <row r="219" spans="1:2" x14ac:dyDescent="0.3">
      <c r="A219" s="397">
        <v>217</v>
      </c>
      <c r="B219" s="398">
        <v>30</v>
      </c>
    </row>
    <row r="220" spans="1:2" x14ac:dyDescent="0.3">
      <c r="A220" s="397">
        <v>218</v>
      </c>
      <c r="B220" s="398">
        <v>30</v>
      </c>
    </row>
    <row r="221" spans="1:2" x14ac:dyDescent="0.3">
      <c r="A221" s="397">
        <v>219</v>
      </c>
      <c r="B221" s="398">
        <v>30</v>
      </c>
    </row>
    <row r="222" spans="1:2" x14ac:dyDescent="0.3">
      <c r="A222" s="397">
        <v>220</v>
      </c>
      <c r="B222" s="398">
        <v>30</v>
      </c>
    </row>
    <row r="223" spans="1:2" x14ac:dyDescent="0.3">
      <c r="A223" s="397">
        <v>221</v>
      </c>
      <c r="B223" s="398">
        <v>31</v>
      </c>
    </row>
    <row r="224" spans="1:2" x14ac:dyDescent="0.3">
      <c r="A224" s="397">
        <v>222</v>
      </c>
      <c r="B224" s="398">
        <v>31</v>
      </c>
    </row>
    <row r="225" spans="1:2" x14ac:dyDescent="0.3">
      <c r="A225" s="397">
        <v>223</v>
      </c>
      <c r="B225" s="398">
        <v>32</v>
      </c>
    </row>
    <row r="226" spans="1:2" x14ac:dyDescent="0.3">
      <c r="A226" s="397">
        <v>224</v>
      </c>
      <c r="B226" s="398">
        <v>32</v>
      </c>
    </row>
    <row r="227" spans="1:2" x14ac:dyDescent="0.3">
      <c r="A227" s="397">
        <v>225</v>
      </c>
      <c r="B227" s="398">
        <v>32</v>
      </c>
    </row>
    <row r="228" spans="1:2" x14ac:dyDescent="0.3">
      <c r="A228" s="397">
        <v>226</v>
      </c>
      <c r="B228" s="398">
        <v>32</v>
      </c>
    </row>
    <row r="229" spans="1:2" x14ac:dyDescent="0.3">
      <c r="A229" s="397">
        <v>227</v>
      </c>
      <c r="B229" s="398">
        <v>33</v>
      </c>
    </row>
    <row r="230" spans="1:2" x14ac:dyDescent="0.3">
      <c r="A230" s="397">
        <v>228</v>
      </c>
      <c r="B230" s="398">
        <v>33</v>
      </c>
    </row>
    <row r="231" spans="1:2" x14ac:dyDescent="0.3">
      <c r="A231" s="397">
        <v>229</v>
      </c>
      <c r="B231" s="398">
        <v>33</v>
      </c>
    </row>
    <row r="232" spans="1:2" x14ac:dyDescent="0.3">
      <c r="A232" s="397">
        <v>230</v>
      </c>
      <c r="B232" s="398">
        <v>33</v>
      </c>
    </row>
    <row r="233" spans="1:2" x14ac:dyDescent="0.3">
      <c r="A233" s="397">
        <v>231</v>
      </c>
      <c r="B233" s="398">
        <v>34</v>
      </c>
    </row>
    <row r="234" spans="1:2" x14ac:dyDescent="0.3">
      <c r="A234" s="397">
        <v>232</v>
      </c>
      <c r="B234" s="398">
        <v>34</v>
      </c>
    </row>
    <row r="235" spans="1:2" x14ac:dyDescent="0.3">
      <c r="A235" s="397">
        <v>233</v>
      </c>
      <c r="B235" s="398">
        <v>34</v>
      </c>
    </row>
    <row r="236" spans="1:2" x14ac:dyDescent="0.3">
      <c r="A236" s="397">
        <v>234</v>
      </c>
      <c r="B236" s="398">
        <v>35</v>
      </c>
    </row>
    <row r="237" spans="1:2" x14ac:dyDescent="0.3">
      <c r="A237" s="397">
        <v>235</v>
      </c>
      <c r="B237" s="398">
        <v>35</v>
      </c>
    </row>
    <row r="238" spans="1:2" x14ac:dyDescent="0.3">
      <c r="A238" s="397">
        <v>236</v>
      </c>
      <c r="B238" s="398">
        <v>35</v>
      </c>
    </row>
    <row r="239" spans="1:2" x14ac:dyDescent="0.3">
      <c r="A239" s="397">
        <v>237</v>
      </c>
      <c r="B239" s="398">
        <v>35</v>
      </c>
    </row>
    <row r="240" spans="1:2" x14ac:dyDescent="0.3">
      <c r="A240" s="397">
        <v>238</v>
      </c>
      <c r="B240" s="398">
        <v>35</v>
      </c>
    </row>
    <row r="241" spans="1:2" x14ac:dyDescent="0.3">
      <c r="A241" s="397">
        <v>239</v>
      </c>
      <c r="B241" s="398">
        <v>35</v>
      </c>
    </row>
    <row r="242" spans="1:2" x14ac:dyDescent="0.3">
      <c r="A242" s="397">
        <v>240</v>
      </c>
      <c r="B242" s="398">
        <v>35</v>
      </c>
    </row>
    <row r="243" spans="1:2" x14ac:dyDescent="0.3">
      <c r="A243" s="397">
        <v>241</v>
      </c>
      <c r="B243" s="398">
        <v>36</v>
      </c>
    </row>
    <row r="244" spans="1:2" x14ac:dyDescent="0.3">
      <c r="A244" s="397">
        <v>242</v>
      </c>
      <c r="B244" s="398">
        <v>36</v>
      </c>
    </row>
    <row r="245" spans="1:2" x14ac:dyDescent="0.3">
      <c r="A245" s="397">
        <v>243</v>
      </c>
      <c r="B245" s="398">
        <v>36</v>
      </c>
    </row>
    <row r="246" spans="1:2" x14ac:dyDescent="0.3">
      <c r="A246" s="397">
        <v>244</v>
      </c>
      <c r="B246" s="398">
        <v>36</v>
      </c>
    </row>
    <row r="247" spans="1:2" x14ac:dyDescent="0.3">
      <c r="A247" s="397">
        <v>245</v>
      </c>
      <c r="B247" s="398">
        <v>36</v>
      </c>
    </row>
    <row r="248" spans="1:2" x14ac:dyDescent="0.3">
      <c r="A248" s="397">
        <v>246</v>
      </c>
      <c r="B248" s="398">
        <v>36</v>
      </c>
    </row>
    <row r="249" spans="1:2" x14ac:dyDescent="0.3">
      <c r="A249" s="397">
        <v>247</v>
      </c>
      <c r="B249" s="398">
        <v>36</v>
      </c>
    </row>
    <row r="250" spans="1:2" x14ac:dyDescent="0.3">
      <c r="A250" s="397">
        <v>248</v>
      </c>
      <c r="B250" s="398">
        <v>36</v>
      </c>
    </row>
    <row r="251" spans="1:2" x14ac:dyDescent="0.3">
      <c r="A251" s="397">
        <v>249</v>
      </c>
      <c r="B251" s="398">
        <v>37</v>
      </c>
    </row>
    <row r="252" spans="1:2" x14ac:dyDescent="0.3">
      <c r="A252" s="397">
        <v>250</v>
      </c>
      <c r="B252" s="398">
        <v>37</v>
      </c>
    </row>
    <row r="253" spans="1:2" x14ac:dyDescent="0.3">
      <c r="A253" s="397">
        <v>251</v>
      </c>
      <c r="B253" s="398">
        <v>37</v>
      </c>
    </row>
    <row r="254" spans="1:2" x14ac:dyDescent="0.3">
      <c r="A254" s="397">
        <v>252</v>
      </c>
      <c r="B254" s="398">
        <v>37</v>
      </c>
    </row>
    <row r="255" spans="1:2" x14ac:dyDescent="0.3">
      <c r="A255" s="397">
        <v>253</v>
      </c>
      <c r="B255" s="398">
        <v>37</v>
      </c>
    </row>
    <row r="256" spans="1:2" x14ac:dyDescent="0.3">
      <c r="A256" s="397">
        <v>254</v>
      </c>
      <c r="B256" s="398">
        <v>37</v>
      </c>
    </row>
    <row r="257" spans="1:2" x14ac:dyDescent="0.3">
      <c r="A257" s="397">
        <v>255</v>
      </c>
      <c r="B257" s="398">
        <v>37</v>
      </c>
    </row>
    <row r="258" spans="1:2" x14ac:dyDescent="0.3">
      <c r="A258" s="397">
        <v>256</v>
      </c>
    </row>
    <row r="259" spans="1:2" x14ac:dyDescent="0.3">
      <c r="A259" s="397">
        <v>257</v>
      </c>
      <c r="B259" s="398">
        <v>37</v>
      </c>
    </row>
    <row r="260" spans="1:2" x14ac:dyDescent="0.3">
      <c r="A260" s="397">
        <v>258</v>
      </c>
      <c r="B260" s="398">
        <v>37</v>
      </c>
    </row>
    <row r="261" spans="1:2" x14ac:dyDescent="0.3">
      <c r="A261" s="397">
        <v>259</v>
      </c>
      <c r="B261" s="398">
        <v>37</v>
      </c>
    </row>
    <row r="262" spans="1:2" x14ac:dyDescent="0.3">
      <c r="A262" s="397">
        <v>260</v>
      </c>
      <c r="B262" s="398">
        <v>37</v>
      </c>
    </row>
    <row r="263" spans="1:2" x14ac:dyDescent="0.3">
      <c r="A263" s="397">
        <v>261</v>
      </c>
      <c r="B263" s="398">
        <v>37</v>
      </c>
    </row>
    <row r="264" spans="1:2" x14ac:dyDescent="0.3">
      <c r="A264" s="397">
        <v>262</v>
      </c>
      <c r="B264" s="398">
        <v>37</v>
      </c>
    </row>
    <row r="265" spans="1:2" x14ac:dyDescent="0.3">
      <c r="A265" s="397">
        <v>263</v>
      </c>
      <c r="B265" s="398">
        <v>37</v>
      </c>
    </row>
    <row r="266" spans="1:2" x14ac:dyDescent="0.3">
      <c r="A266" s="397">
        <v>264</v>
      </c>
      <c r="B266" s="398">
        <v>37</v>
      </c>
    </row>
    <row r="267" spans="1:2" x14ac:dyDescent="0.3">
      <c r="A267" s="397">
        <v>265</v>
      </c>
      <c r="B267" s="398">
        <v>37</v>
      </c>
    </row>
    <row r="268" spans="1:2" x14ac:dyDescent="0.3">
      <c r="A268" s="397">
        <v>266</v>
      </c>
      <c r="B268" s="398">
        <v>37</v>
      </c>
    </row>
    <row r="269" spans="1:2" x14ac:dyDescent="0.3">
      <c r="A269" s="397">
        <v>267</v>
      </c>
      <c r="B269" s="398">
        <v>37</v>
      </c>
    </row>
    <row r="270" spans="1:2" x14ac:dyDescent="0.3">
      <c r="A270" s="397">
        <v>268</v>
      </c>
      <c r="B270" s="398">
        <v>37</v>
      </c>
    </row>
    <row r="271" spans="1:2" x14ac:dyDescent="0.3">
      <c r="A271" s="397">
        <v>269</v>
      </c>
      <c r="B271" s="398">
        <v>37</v>
      </c>
    </row>
    <row r="272" spans="1:2" x14ac:dyDescent="0.3">
      <c r="A272" s="397">
        <v>270</v>
      </c>
      <c r="B272" s="398">
        <v>37</v>
      </c>
    </row>
    <row r="273" spans="1:2" x14ac:dyDescent="0.3">
      <c r="A273" s="397">
        <v>271</v>
      </c>
      <c r="B273" s="398">
        <v>37</v>
      </c>
    </row>
    <row r="274" spans="1:2" x14ac:dyDescent="0.3">
      <c r="A274" s="397">
        <v>272</v>
      </c>
      <c r="B274" s="398">
        <v>37</v>
      </c>
    </row>
    <row r="275" spans="1:2" x14ac:dyDescent="0.3">
      <c r="A275" s="397">
        <v>273</v>
      </c>
      <c r="B275" s="398">
        <v>37</v>
      </c>
    </row>
    <row r="276" spans="1:2" x14ac:dyDescent="0.3">
      <c r="A276" s="397">
        <v>274</v>
      </c>
      <c r="B276" s="398">
        <v>37</v>
      </c>
    </row>
    <row r="277" spans="1:2" x14ac:dyDescent="0.3">
      <c r="A277" s="397">
        <v>275</v>
      </c>
      <c r="B277" s="398">
        <v>37</v>
      </c>
    </row>
    <row r="278" spans="1:2" x14ac:dyDescent="0.3">
      <c r="A278" s="397">
        <v>276</v>
      </c>
      <c r="B278" s="398">
        <v>37</v>
      </c>
    </row>
    <row r="279" spans="1:2" x14ac:dyDescent="0.3">
      <c r="A279" s="397">
        <v>277</v>
      </c>
      <c r="B279" s="398">
        <v>37</v>
      </c>
    </row>
    <row r="280" spans="1:2" x14ac:dyDescent="0.3">
      <c r="A280" s="397">
        <v>278</v>
      </c>
      <c r="B280" s="398">
        <v>37</v>
      </c>
    </row>
    <row r="281" spans="1:2" x14ac:dyDescent="0.3">
      <c r="A281" s="397">
        <v>279</v>
      </c>
      <c r="B281" s="398">
        <v>37</v>
      </c>
    </row>
    <row r="282" spans="1:2" x14ac:dyDescent="0.3">
      <c r="A282" s="397">
        <v>280</v>
      </c>
      <c r="B282" s="398">
        <v>37</v>
      </c>
    </row>
    <row r="283" spans="1:2" x14ac:dyDescent="0.3">
      <c r="A283" s="397">
        <v>281</v>
      </c>
      <c r="B283" s="398">
        <v>37</v>
      </c>
    </row>
    <row r="284" spans="1:2" x14ac:dyDescent="0.3">
      <c r="A284" s="397">
        <v>282</v>
      </c>
      <c r="B284" s="398">
        <v>37</v>
      </c>
    </row>
    <row r="285" spans="1:2" x14ac:dyDescent="0.3">
      <c r="A285" s="397">
        <v>283</v>
      </c>
      <c r="B285" s="398">
        <v>37</v>
      </c>
    </row>
    <row r="286" spans="1:2" x14ac:dyDescent="0.3">
      <c r="A286" s="397">
        <v>284</v>
      </c>
      <c r="B286" s="398">
        <v>37</v>
      </c>
    </row>
    <row r="287" spans="1:2" x14ac:dyDescent="0.3">
      <c r="A287" s="397">
        <v>285</v>
      </c>
      <c r="B287" s="398">
        <v>37</v>
      </c>
    </row>
    <row r="288" spans="1:2" x14ac:dyDescent="0.3">
      <c r="A288" s="397">
        <v>286</v>
      </c>
      <c r="B288" s="398">
        <v>37</v>
      </c>
    </row>
    <row r="289" spans="1:2" x14ac:dyDescent="0.3">
      <c r="A289" s="397">
        <v>287</v>
      </c>
      <c r="B289" s="398">
        <v>37</v>
      </c>
    </row>
    <row r="290" spans="1:2" x14ac:dyDescent="0.3">
      <c r="A290" s="397">
        <v>288</v>
      </c>
      <c r="B290" s="398">
        <v>37</v>
      </c>
    </row>
    <row r="291" spans="1:2" x14ac:dyDescent="0.3">
      <c r="A291" s="397">
        <v>289</v>
      </c>
      <c r="B291" s="398">
        <v>37</v>
      </c>
    </row>
    <row r="292" spans="1:2" x14ac:dyDescent="0.3">
      <c r="A292" s="397">
        <v>290</v>
      </c>
      <c r="B292" s="398">
        <v>37</v>
      </c>
    </row>
    <row r="293" spans="1:2" x14ac:dyDescent="0.3">
      <c r="A293" s="397">
        <v>291</v>
      </c>
      <c r="B293" s="398">
        <v>37</v>
      </c>
    </row>
    <row r="294" spans="1:2" x14ac:dyDescent="0.3">
      <c r="A294" s="397">
        <v>292</v>
      </c>
      <c r="B294" s="398">
        <v>37</v>
      </c>
    </row>
    <row r="295" spans="1:2" x14ac:dyDescent="0.3">
      <c r="A295" s="397">
        <v>293</v>
      </c>
      <c r="B295" s="398">
        <v>37</v>
      </c>
    </row>
    <row r="296" spans="1:2" x14ac:dyDescent="0.3">
      <c r="A296" s="397">
        <v>294</v>
      </c>
      <c r="B296" s="398">
        <v>37</v>
      </c>
    </row>
    <row r="297" spans="1:2" x14ac:dyDescent="0.3">
      <c r="A297" s="397">
        <v>295</v>
      </c>
      <c r="B297" s="398">
        <v>37</v>
      </c>
    </row>
    <row r="298" spans="1:2" x14ac:dyDescent="0.3">
      <c r="A298" s="397">
        <v>296</v>
      </c>
      <c r="B298" s="398">
        <v>37</v>
      </c>
    </row>
    <row r="299" spans="1:2" x14ac:dyDescent="0.3">
      <c r="A299" s="397">
        <v>297</v>
      </c>
      <c r="B299" s="398">
        <v>37</v>
      </c>
    </row>
    <row r="300" spans="1:2" x14ac:dyDescent="0.3">
      <c r="A300" s="397">
        <v>298</v>
      </c>
      <c r="B300" s="398">
        <v>37</v>
      </c>
    </row>
    <row r="301" spans="1:2" x14ac:dyDescent="0.3">
      <c r="A301" s="397">
        <v>299</v>
      </c>
      <c r="B301" s="398">
        <v>37</v>
      </c>
    </row>
    <row r="302" spans="1:2" x14ac:dyDescent="0.3">
      <c r="A302" s="397">
        <v>300</v>
      </c>
      <c r="B302" s="398">
        <v>38</v>
      </c>
    </row>
    <row r="303" spans="1:2" x14ac:dyDescent="0.3">
      <c r="A303" s="397">
        <v>301</v>
      </c>
      <c r="B303" s="398">
        <v>38</v>
      </c>
    </row>
    <row r="304" spans="1:2" x14ac:dyDescent="0.3">
      <c r="A304" s="397">
        <v>302</v>
      </c>
      <c r="B304" s="398">
        <v>38</v>
      </c>
    </row>
    <row r="305" spans="1:2" x14ac:dyDescent="0.3">
      <c r="A305" s="397">
        <v>303</v>
      </c>
      <c r="B305" s="398">
        <v>39</v>
      </c>
    </row>
    <row r="306" spans="1:2" x14ac:dyDescent="0.3">
      <c r="A306" s="397">
        <v>304</v>
      </c>
      <c r="B306" s="398">
        <v>39</v>
      </c>
    </row>
    <row r="307" spans="1:2" x14ac:dyDescent="0.3">
      <c r="A307" s="397">
        <v>305</v>
      </c>
      <c r="B307" s="398">
        <v>39</v>
      </c>
    </row>
    <row r="308" spans="1:2" x14ac:dyDescent="0.3">
      <c r="A308" s="397">
        <v>306</v>
      </c>
      <c r="B308" s="398">
        <v>39</v>
      </c>
    </row>
    <row r="309" spans="1:2" x14ac:dyDescent="0.3">
      <c r="A309" s="397">
        <v>307</v>
      </c>
      <c r="B309" s="398">
        <v>39</v>
      </c>
    </row>
    <row r="310" spans="1:2" x14ac:dyDescent="0.3">
      <c r="A310" s="397">
        <v>308</v>
      </c>
      <c r="B310" s="398">
        <v>39</v>
      </c>
    </row>
    <row r="311" spans="1:2" x14ac:dyDescent="0.3">
      <c r="A311" s="397">
        <v>309</v>
      </c>
      <c r="B311" s="398">
        <v>39</v>
      </c>
    </row>
    <row r="312" spans="1:2" x14ac:dyDescent="0.3">
      <c r="A312" s="397">
        <v>310</v>
      </c>
      <c r="B312" s="398">
        <v>40</v>
      </c>
    </row>
    <row r="313" spans="1:2" x14ac:dyDescent="0.3">
      <c r="A313" s="397">
        <v>311</v>
      </c>
      <c r="B313" s="398">
        <v>40</v>
      </c>
    </row>
    <row r="314" spans="1:2" x14ac:dyDescent="0.3">
      <c r="A314" s="397">
        <v>312</v>
      </c>
      <c r="B314" s="398">
        <v>40</v>
      </c>
    </row>
    <row r="315" spans="1:2" x14ac:dyDescent="0.3">
      <c r="A315" s="397">
        <v>313</v>
      </c>
      <c r="B315" s="398">
        <v>41</v>
      </c>
    </row>
    <row r="316" spans="1:2" x14ac:dyDescent="0.3">
      <c r="A316" s="397">
        <v>314</v>
      </c>
      <c r="B316" s="398">
        <v>41</v>
      </c>
    </row>
    <row r="317" spans="1:2" x14ac:dyDescent="0.3">
      <c r="A317" s="397">
        <v>315</v>
      </c>
      <c r="B317" s="398">
        <v>41</v>
      </c>
    </row>
    <row r="318" spans="1:2" x14ac:dyDescent="0.3">
      <c r="A318" s="397">
        <v>316</v>
      </c>
      <c r="B318" s="398">
        <v>42</v>
      </c>
    </row>
    <row r="319" spans="1:2" x14ac:dyDescent="0.3">
      <c r="A319" s="397">
        <v>317</v>
      </c>
      <c r="B319" s="398">
        <v>42</v>
      </c>
    </row>
    <row r="320" spans="1:2" x14ac:dyDescent="0.3">
      <c r="A320" s="397">
        <v>318</v>
      </c>
      <c r="B320" s="398">
        <v>42</v>
      </c>
    </row>
    <row r="321" spans="1:2" x14ac:dyDescent="0.3">
      <c r="A321" s="397">
        <v>319</v>
      </c>
      <c r="B321" s="398">
        <v>42</v>
      </c>
    </row>
    <row r="322" spans="1:2" x14ac:dyDescent="0.3">
      <c r="A322" s="397">
        <v>320</v>
      </c>
      <c r="B322" s="398">
        <v>42</v>
      </c>
    </row>
    <row r="323" spans="1:2" x14ac:dyDescent="0.3">
      <c r="A323" s="397">
        <v>321</v>
      </c>
      <c r="B323" s="398">
        <v>43</v>
      </c>
    </row>
    <row r="324" spans="1:2" x14ac:dyDescent="0.3">
      <c r="A324" s="397">
        <v>322</v>
      </c>
      <c r="B324" s="398">
        <v>43</v>
      </c>
    </row>
    <row r="325" spans="1:2" x14ac:dyDescent="0.3">
      <c r="A325" s="397">
        <v>323</v>
      </c>
      <c r="B325" s="398">
        <v>43</v>
      </c>
    </row>
    <row r="326" spans="1:2" x14ac:dyDescent="0.3">
      <c r="A326" s="397">
        <v>324</v>
      </c>
      <c r="B326" s="398">
        <v>43</v>
      </c>
    </row>
    <row r="327" spans="1:2" x14ac:dyDescent="0.3">
      <c r="A327" s="397">
        <v>325</v>
      </c>
      <c r="B327" s="398">
        <v>43</v>
      </c>
    </row>
    <row r="328" spans="1:2" x14ac:dyDescent="0.3">
      <c r="A328" s="397">
        <v>326</v>
      </c>
      <c r="B328" s="398">
        <v>43</v>
      </c>
    </row>
    <row r="329" spans="1:2" x14ac:dyDescent="0.3">
      <c r="A329" s="397">
        <v>327</v>
      </c>
      <c r="B329" s="398">
        <v>43</v>
      </c>
    </row>
    <row r="330" spans="1:2" x14ac:dyDescent="0.3">
      <c r="A330" s="397">
        <v>328</v>
      </c>
      <c r="B330" s="398">
        <v>43</v>
      </c>
    </row>
    <row r="331" spans="1:2" x14ac:dyDescent="0.3">
      <c r="A331" s="397">
        <v>329</v>
      </c>
      <c r="B331" s="398">
        <v>43</v>
      </c>
    </row>
    <row r="332" spans="1:2" x14ac:dyDescent="0.3">
      <c r="A332" s="397">
        <v>330</v>
      </c>
      <c r="B332" s="398">
        <v>45</v>
      </c>
    </row>
    <row r="333" spans="1:2" x14ac:dyDescent="0.3">
      <c r="A333" s="397">
        <v>331</v>
      </c>
      <c r="B333" s="398">
        <v>45</v>
      </c>
    </row>
    <row r="334" spans="1:2" x14ac:dyDescent="0.3">
      <c r="A334" s="397">
        <v>332</v>
      </c>
      <c r="B334" s="398">
        <v>45</v>
      </c>
    </row>
    <row r="335" spans="1:2" x14ac:dyDescent="0.3">
      <c r="A335" s="397">
        <v>333</v>
      </c>
      <c r="B335" s="398">
        <v>46</v>
      </c>
    </row>
    <row r="336" spans="1:2" x14ac:dyDescent="0.3">
      <c r="A336" s="397">
        <v>334</v>
      </c>
      <c r="B336" s="398">
        <v>46</v>
      </c>
    </row>
    <row r="337" spans="1:2" x14ac:dyDescent="0.3">
      <c r="A337" s="397">
        <v>335</v>
      </c>
      <c r="B337" s="398">
        <v>46</v>
      </c>
    </row>
    <row r="338" spans="1:2" x14ac:dyDescent="0.3">
      <c r="A338" s="397">
        <v>336</v>
      </c>
      <c r="B338" s="398">
        <v>47</v>
      </c>
    </row>
    <row r="339" spans="1:2" x14ac:dyDescent="0.3">
      <c r="A339" s="397">
        <v>337</v>
      </c>
      <c r="B339" s="398">
        <v>47</v>
      </c>
    </row>
    <row r="340" spans="1:2" x14ac:dyDescent="0.3">
      <c r="A340" s="397">
        <v>338</v>
      </c>
      <c r="B340" s="398">
        <v>47</v>
      </c>
    </row>
    <row r="341" spans="1:2" x14ac:dyDescent="0.3">
      <c r="A341" s="397">
        <v>339</v>
      </c>
      <c r="B341" s="398">
        <v>48</v>
      </c>
    </row>
    <row r="342" spans="1:2" x14ac:dyDescent="0.3">
      <c r="A342" s="397">
        <v>340</v>
      </c>
      <c r="B342" s="398">
        <v>48</v>
      </c>
    </row>
    <row r="343" spans="1:2" x14ac:dyDescent="0.3">
      <c r="A343" s="397">
        <v>341</v>
      </c>
      <c r="B343" s="398">
        <v>48</v>
      </c>
    </row>
    <row r="344" spans="1:2" x14ac:dyDescent="0.3">
      <c r="A344" s="397">
        <v>342</v>
      </c>
      <c r="B344" s="398">
        <v>49</v>
      </c>
    </row>
    <row r="345" spans="1:2" x14ac:dyDescent="0.3">
      <c r="A345" s="397">
        <v>343</v>
      </c>
      <c r="B345" s="398">
        <v>49</v>
      </c>
    </row>
    <row r="346" spans="1:2" x14ac:dyDescent="0.3">
      <c r="A346" s="397">
        <v>344</v>
      </c>
      <c r="B346" s="398">
        <v>49</v>
      </c>
    </row>
    <row r="347" spans="1:2" x14ac:dyDescent="0.3">
      <c r="A347" s="397">
        <v>345</v>
      </c>
      <c r="B347" s="398">
        <v>49</v>
      </c>
    </row>
    <row r="348" spans="1:2" x14ac:dyDescent="0.3">
      <c r="A348" s="397">
        <v>346</v>
      </c>
      <c r="B348" s="398">
        <v>49</v>
      </c>
    </row>
    <row r="349" spans="1:2" x14ac:dyDescent="0.3">
      <c r="A349" s="397">
        <v>347</v>
      </c>
      <c r="B349" s="398">
        <v>49</v>
      </c>
    </row>
    <row r="350" spans="1:2" x14ac:dyDescent="0.3">
      <c r="A350" s="397">
        <v>348</v>
      </c>
      <c r="B350" s="398">
        <v>49</v>
      </c>
    </row>
    <row r="351" spans="1:2" x14ac:dyDescent="0.3">
      <c r="A351" s="397">
        <v>349</v>
      </c>
      <c r="B351" s="398">
        <v>50</v>
      </c>
    </row>
    <row r="352" spans="1:2" x14ac:dyDescent="0.3">
      <c r="A352" s="397">
        <v>350</v>
      </c>
      <c r="B352" s="398">
        <v>50</v>
      </c>
    </row>
    <row r="353" spans="1:2" x14ac:dyDescent="0.3">
      <c r="A353" s="397">
        <v>351</v>
      </c>
      <c r="B353" s="398">
        <v>50</v>
      </c>
    </row>
    <row r="354" spans="1:2" x14ac:dyDescent="0.3">
      <c r="A354" s="397">
        <v>352</v>
      </c>
      <c r="B354" s="398">
        <v>50</v>
      </c>
    </row>
    <row r="355" spans="1:2" x14ac:dyDescent="0.3">
      <c r="A355" s="397">
        <v>353</v>
      </c>
      <c r="B355" s="398">
        <v>50</v>
      </c>
    </row>
    <row r="356" spans="1:2" x14ac:dyDescent="0.3">
      <c r="A356" s="397">
        <v>354</v>
      </c>
      <c r="B356" s="398">
        <v>50</v>
      </c>
    </row>
    <row r="357" spans="1:2" x14ac:dyDescent="0.3">
      <c r="A357" s="397">
        <v>355</v>
      </c>
      <c r="B357" s="398">
        <v>51</v>
      </c>
    </row>
    <row r="358" spans="1:2" x14ac:dyDescent="0.3">
      <c r="A358" s="397">
        <v>356</v>
      </c>
      <c r="B358" s="398">
        <v>51</v>
      </c>
    </row>
    <row r="359" spans="1:2" x14ac:dyDescent="0.3">
      <c r="A359" s="397">
        <v>357</v>
      </c>
      <c r="B359" s="398">
        <v>51</v>
      </c>
    </row>
    <row r="360" spans="1:2" x14ac:dyDescent="0.3">
      <c r="A360" s="397">
        <v>358</v>
      </c>
      <c r="B360" s="398">
        <v>51</v>
      </c>
    </row>
    <row r="361" spans="1:2" x14ac:dyDescent="0.3">
      <c r="A361" s="397">
        <v>359</v>
      </c>
      <c r="B361" s="398">
        <v>51</v>
      </c>
    </row>
    <row r="362" spans="1:2" x14ac:dyDescent="0.3">
      <c r="A362" s="397">
        <v>360</v>
      </c>
      <c r="B362" s="398">
        <v>52</v>
      </c>
    </row>
    <row r="363" spans="1:2" x14ac:dyDescent="0.3">
      <c r="A363" s="397">
        <v>361</v>
      </c>
      <c r="B363" s="398">
        <v>52</v>
      </c>
    </row>
    <row r="364" spans="1:2" x14ac:dyDescent="0.3">
      <c r="A364" s="397">
        <v>362</v>
      </c>
      <c r="B364" s="398">
        <v>52</v>
      </c>
    </row>
    <row r="365" spans="1:2" x14ac:dyDescent="0.3">
      <c r="A365" s="397">
        <v>363</v>
      </c>
      <c r="B365" s="398">
        <v>52</v>
      </c>
    </row>
    <row r="366" spans="1:2" x14ac:dyDescent="0.3">
      <c r="A366" s="397">
        <v>364</v>
      </c>
      <c r="B366" s="398">
        <v>52</v>
      </c>
    </row>
    <row r="367" spans="1:2" x14ac:dyDescent="0.3">
      <c r="A367" s="397">
        <v>365</v>
      </c>
      <c r="B367" s="398">
        <v>53</v>
      </c>
    </row>
    <row r="368" spans="1:2" x14ac:dyDescent="0.3">
      <c r="A368" s="397">
        <v>366</v>
      </c>
      <c r="B368" s="398">
        <v>53</v>
      </c>
    </row>
    <row r="369" spans="1:2" x14ac:dyDescent="0.3">
      <c r="A369" s="397">
        <v>367</v>
      </c>
      <c r="B369" s="398">
        <v>53</v>
      </c>
    </row>
    <row r="370" spans="1:2" x14ac:dyDescent="0.3">
      <c r="A370" s="397">
        <v>368</v>
      </c>
      <c r="B370" s="398">
        <v>53</v>
      </c>
    </row>
    <row r="371" spans="1:2" x14ac:dyDescent="0.3">
      <c r="A371" s="397">
        <v>369</v>
      </c>
      <c r="B371" s="398">
        <v>53</v>
      </c>
    </row>
    <row r="372" spans="1:2" x14ac:dyDescent="0.3">
      <c r="A372" s="397">
        <v>370</v>
      </c>
      <c r="B372" s="398">
        <v>54</v>
      </c>
    </row>
    <row r="373" spans="1:2" x14ac:dyDescent="0.3">
      <c r="A373" s="397">
        <v>371</v>
      </c>
      <c r="B373" s="398">
        <v>54</v>
      </c>
    </row>
    <row r="374" spans="1:2" x14ac:dyDescent="0.3">
      <c r="A374" s="397">
        <v>372</v>
      </c>
      <c r="B374" s="398">
        <v>54</v>
      </c>
    </row>
    <row r="375" spans="1:2" x14ac:dyDescent="0.3">
      <c r="A375" s="397">
        <v>373</v>
      </c>
      <c r="B375" s="398">
        <v>54</v>
      </c>
    </row>
    <row r="376" spans="1:2" x14ac:dyDescent="0.3">
      <c r="A376" s="397">
        <v>374</v>
      </c>
      <c r="B376" s="398">
        <v>54</v>
      </c>
    </row>
    <row r="377" spans="1:2" x14ac:dyDescent="0.3">
      <c r="A377" s="397">
        <v>375</v>
      </c>
      <c r="B377" s="398">
        <v>55</v>
      </c>
    </row>
    <row r="378" spans="1:2" x14ac:dyDescent="0.3">
      <c r="A378" s="397">
        <v>376</v>
      </c>
      <c r="B378" s="398">
        <v>55</v>
      </c>
    </row>
    <row r="379" spans="1:2" x14ac:dyDescent="0.3">
      <c r="A379" s="397">
        <v>377</v>
      </c>
      <c r="B379" s="398">
        <v>55</v>
      </c>
    </row>
    <row r="380" spans="1:2" x14ac:dyDescent="0.3">
      <c r="A380" s="397">
        <v>378</v>
      </c>
      <c r="B380" s="398">
        <v>55</v>
      </c>
    </row>
    <row r="381" spans="1:2" x14ac:dyDescent="0.3">
      <c r="A381" s="397">
        <v>379</v>
      </c>
      <c r="B381" s="398">
        <v>55</v>
      </c>
    </row>
    <row r="382" spans="1:2" x14ac:dyDescent="0.3">
      <c r="A382" s="397">
        <v>380</v>
      </c>
      <c r="B382" s="398">
        <v>56</v>
      </c>
    </row>
    <row r="383" spans="1:2" x14ac:dyDescent="0.3">
      <c r="A383" s="397">
        <v>381</v>
      </c>
      <c r="B383" s="398">
        <v>56</v>
      </c>
    </row>
    <row r="384" spans="1:2" x14ac:dyDescent="0.3">
      <c r="A384" s="397">
        <v>382</v>
      </c>
      <c r="B384" s="398">
        <v>56</v>
      </c>
    </row>
    <row r="385" spans="1:2" x14ac:dyDescent="0.3">
      <c r="A385" s="397">
        <v>383</v>
      </c>
      <c r="B385" s="398">
        <v>56</v>
      </c>
    </row>
    <row r="386" spans="1:2" x14ac:dyDescent="0.3">
      <c r="A386" s="397">
        <v>384</v>
      </c>
      <c r="B386" s="398">
        <v>56</v>
      </c>
    </row>
    <row r="387" spans="1:2" x14ac:dyDescent="0.3">
      <c r="A387" s="397">
        <v>385</v>
      </c>
      <c r="B387" s="398">
        <v>56</v>
      </c>
    </row>
    <row r="388" spans="1:2" x14ac:dyDescent="0.3">
      <c r="A388" s="397">
        <v>386</v>
      </c>
      <c r="B388" s="398">
        <v>56</v>
      </c>
    </row>
    <row r="389" spans="1:2" x14ac:dyDescent="0.3">
      <c r="A389" s="397">
        <v>387</v>
      </c>
      <c r="B389" s="398">
        <v>56</v>
      </c>
    </row>
    <row r="390" spans="1:2" x14ac:dyDescent="0.3">
      <c r="A390" s="397">
        <v>388</v>
      </c>
      <c r="B390" s="398">
        <v>56</v>
      </c>
    </row>
    <row r="391" spans="1:2" x14ac:dyDescent="0.3">
      <c r="A391" s="397">
        <v>389</v>
      </c>
      <c r="B391" s="398">
        <v>56</v>
      </c>
    </row>
    <row r="392" spans="1:2" x14ac:dyDescent="0.3">
      <c r="A392" s="397">
        <v>390</v>
      </c>
      <c r="B392" s="398">
        <v>57</v>
      </c>
    </row>
    <row r="393" spans="1:2" x14ac:dyDescent="0.3">
      <c r="A393" s="397">
        <v>391</v>
      </c>
      <c r="B393" s="398">
        <v>57</v>
      </c>
    </row>
    <row r="394" spans="1:2" x14ac:dyDescent="0.3">
      <c r="A394" s="397">
        <v>392</v>
      </c>
      <c r="B394" s="398">
        <v>57</v>
      </c>
    </row>
    <row r="395" spans="1:2" x14ac:dyDescent="0.3">
      <c r="A395" s="397">
        <v>393</v>
      </c>
      <c r="B395" s="398">
        <v>57</v>
      </c>
    </row>
    <row r="396" spans="1:2" x14ac:dyDescent="0.3">
      <c r="A396" s="397">
        <v>394</v>
      </c>
      <c r="B396" s="398">
        <v>57</v>
      </c>
    </row>
    <row r="397" spans="1:2" x14ac:dyDescent="0.3">
      <c r="A397" s="397">
        <v>395</v>
      </c>
      <c r="B397" s="398">
        <v>57</v>
      </c>
    </row>
    <row r="398" spans="1:2" x14ac:dyDescent="0.3">
      <c r="A398" s="397">
        <v>396</v>
      </c>
      <c r="B398" s="398">
        <v>57</v>
      </c>
    </row>
    <row r="399" spans="1:2" x14ac:dyDescent="0.3">
      <c r="A399" s="397">
        <v>397</v>
      </c>
      <c r="B399" s="398">
        <v>57</v>
      </c>
    </row>
    <row r="400" spans="1:2" x14ac:dyDescent="0.3">
      <c r="A400" s="397">
        <v>398</v>
      </c>
      <c r="B400" s="398">
        <v>57</v>
      </c>
    </row>
    <row r="401" spans="1:2" x14ac:dyDescent="0.3">
      <c r="A401" s="397">
        <v>399</v>
      </c>
      <c r="B401" s="398">
        <v>57</v>
      </c>
    </row>
    <row r="402" spans="1:2" x14ac:dyDescent="0.3">
      <c r="A402" s="397">
        <v>400</v>
      </c>
      <c r="B402" s="398">
        <v>58</v>
      </c>
    </row>
    <row r="403" spans="1:2" x14ac:dyDescent="0.3">
      <c r="A403" s="397">
        <v>401</v>
      </c>
      <c r="B403" s="398">
        <v>58</v>
      </c>
    </row>
    <row r="404" spans="1:2" x14ac:dyDescent="0.3">
      <c r="A404" s="397">
        <v>402</v>
      </c>
      <c r="B404" s="398">
        <v>58</v>
      </c>
    </row>
    <row r="405" spans="1:2" x14ac:dyDescent="0.3">
      <c r="A405" s="397">
        <v>403</v>
      </c>
      <c r="B405" s="398">
        <v>58</v>
      </c>
    </row>
    <row r="406" spans="1:2" x14ac:dyDescent="0.3">
      <c r="A406" s="397">
        <v>404</v>
      </c>
      <c r="B406" s="398">
        <v>58</v>
      </c>
    </row>
    <row r="407" spans="1:2" x14ac:dyDescent="0.3">
      <c r="A407" s="397">
        <v>405</v>
      </c>
      <c r="B407" s="398">
        <v>58</v>
      </c>
    </row>
    <row r="408" spans="1:2" x14ac:dyDescent="0.3">
      <c r="A408" s="397">
        <v>406</v>
      </c>
      <c r="B408" s="398">
        <v>58</v>
      </c>
    </row>
    <row r="409" spans="1:2" x14ac:dyDescent="0.3">
      <c r="A409" s="397">
        <v>407</v>
      </c>
      <c r="B409" s="398">
        <v>58</v>
      </c>
    </row>
    <row r="410" spans="1:2" x14ac:dyDescent="0.3">
      <c r="A410" s="397">
        <v>408</v>
      </c>
      <c r="B410" s="398">
        <v>58</v>
      </c>
    </row>
    <row r="411" spans="1:2" x14ac:dyDescent="0.3">
      <c r="A411" s="397">
        <v>409</v>
      </c>
      <c r="B411" s="398">
        <v>58</v>
      </c>
    </row>
    <row r="412" spans="1:2" x14ac:dyDescent="0.3">
      <c r="A412" s="397">
        <v>410</v>
      </c>
      <c r="B412" s="398">
        <v>58</v>
      </c>
    </row>
    <row r="413" spans="1:2" x14ac:dyDescent="0.3">
      <c r="A413" s="397">
        <v>411</v>
      </c>
      <c r="B413" s="398">
        <v>58</v>
      </c>
    </row>
    <row r="414" spans="1:2" x14ac:dyDescent="0.3">
      <c r="A414" s="397">
        <v>412</v>
      </c>
      <c r="B414" s="398">
        <v>58</v>
      </c>
    </row>
    <row r="415" spans="1:2" x14ac:dyDescent="0.3">
      <c r="A415" s="397">
        <v>413</v>
      </c>
      <c r="B415" s="398">
        <v>58</v>
      </c>
    </row>
    <row r="416" spans="1:2" x14ac:dyDescent="0.3">
      <c r="A416" s="397">
        <v>414</v>
      </c>
      <c r="B416" s="398">
        <v>58</v>
      </c>
    </row>
    <row r="417" spans="1:2" x14ac:dyDescent="0.3">
      <c r="A417" s="397">
        <v>415</v>
      </c>
      <c r="B417" s="398">
        <v>58</v>
      </c>
    </row>
    <row r="418" spans="1:2" x14ac:dyDescent="0.3">
      <c r="A418" s="397">
        <v>416</v>
      </c>
      <c r="B418" s="398">
        <v>58</v>
      </c>
    </row>
    <row r="419" spans="1:2" x14ac:dyDescent="0.3">
      <c r="A419" s="397">
        <v>417</v>
      </c>
      <c r="B419" s="398">
        <v>58</v>
      </c>
    </row>
    <row r="420" spans="1:2" x14ac:dyDescent="0.3">
      <c r="A420" s="397">
        <v>418</v>
      </c>
      <c r="B420" s="398">
        <v>58</v>
      </c>
    </row>
    <row r="421" spans="1:2" x14ac:dyDescent="0.3">
      <c r="A421" s="397">
        <v>419</v>
      </c>
      <c r="B421" s="398">
        <v>58</v>
      </c>
    </row>
    <row r="422" spans="1:2" x14ac:dyDescent="0.3">
      <c r="A422" s="397">
        <v>420</v>
      </c>
      <c r="B422" s="398">
        <v>58</v>
      </c>
    </row>
    <row r="423" spans="1:2" x14ac:dyDescent="0.3">
      <c r="A423" s="397">
        <v>421</v>
      </c>
      <c r="B423" s="398">
        <v>58</v>
      </c>
    </row>
    <row r="424" spans="1:2" x14ac:dyDescent="0.3">
      <c r="A424" s="397">
        <v>422</v>
      </c>
      <c r="B424" s="398">
        <v>58</v>
      </c>
    </row>
    <row r="425" spans="1:2" x14ac:dyDescent="0.3">
      <c r="A425" s="397">
        <v>423</v>
      </c>
      <c r="B425" s="398">
        <v>58</v>
      </c>
    </row>
    <row r="426" spans="1:2" x14ac:dyDescent="0.3">
      <c r="A426" s="397">
        <v>424</v>
      </c>
      <c r="B426" s="398">
        <v>58</v>
      </c>
    </row>
    <row r="427" spans="1:2" x14ac:dyDescent="0.3">
      <c r="A427" s="397">
        <v>425</v>
      </c>
      <c r="B427" s="398">
        <v>58</v>
      </c>
    </row>
    <row r="428" spans="1:2" x14ac:dyDescent="0.3">
      <c r="A428" s="397">
        <v>426</v>
      </c>
      <c r="B428" s="398">
        <v>58</v>
      </c>
    </row>
    <row r="429" spans="1:2" x14ac:dyDescent="0.3">
      <c r="A429" s="397">
        <v>427</v>
      </c>
      <c r="B429" s="398">
        <v>58</v>
      </c>
    </row>
    <row r="430" spans="1:2" x14ac:dyDescent="0.3">
      <c r="A430" s="397">
        <v>428</v>
      </c>
      <c r="B430" s="398">
        <v>58</v>
      </c>
    </row>
    <row r="431" spans="1:2" x14ac:dyDescent="0.3">
      <c r="A431" s="397">
        <v>429</v>
      </c>
      <c r="B431" s="398">
        <v>58</v>
      </c>
    </row>
    <row r="432" spans="1:2" x14ac:dyDescent="0.3">
      <c r="A432" s="397">
        <v>430</v>
      </c>
      <c r="B432" s="398">
        <v>58</v>
      </c>
    </row>
    <row r="433" spans="1:2" x14ac:dyDescent="0.3">
      <c r="A433" s="397">
        <v>431</v>
      </c>
      <c r="B433" s="398">
        <v>58</v>
      </c>
    </row>
    <row r="434" spans="1:2" x14ac:dyDescent="0.3">
      <c r="A434" s="397">
        <v>432</v>
      </c>
      <c r="B434" s="398">
        <v>58</v>
      </c>
    </row>
    <row r="435" spans="1:2" x14ac:dyDescent="0.3">
      <c r="A435" s="397">
        <v>433</v>
      </c>
      <c r="B435" s="398">
        <v>58</v>
      </c>
    </row>
    <row r="436" spans="1:2" x14ac:dyDescent="0.3">
      <c r="A436" s="397">
        <v>434</v>
      </c>
      <c r="B436" s="398">
        <v>58</v>
      </c>
    </row>
    <row r="437" spans="1:2" x14ac:dyDescent="0.3">
      <c r="A437" s="397">
        <v>435</v>
      </c>
      <c r="B437" s="398">
        <v>58</v>
      </c>
    </row>
    <row r="438" spans="1:2" x14ac:dyDescent="0.3">
      <c r="A438" s="397">
        <v>436</v>
      </c>
      <c r="B438" s="398">
        <v>58</v>
      </c>
    </row>
    <row r="439" spans="1:2" x14ac:dyDescent="0.3">
      <c r="A439" s="397">
        <v>437</v>
      </c>
      <c r="B439" s="398">
        <v>58</v>
      </c>
    </row>
    <row r="440" spans="1:2" x14ac:dyDescent="0.3">
      <c r="A440" s="397">
        <v>438</v>
      </c>
      <c r="B440" s="398">
        <v>58</v>
      </c>
    </row>
    <row r="441" spans="1:2" x14ac:dyDescent="0.3">
      <c r="A441" s="397">
        <v>439</v>
      </c>
      <c r="B441" s="398">
        <v>58</v>
      </c>
    </row>
    <row r="442" spans="1:2" x14ac:dyDescent="0.3">
      <c r="A442" s="397">
        <v>440</v>
      </c>
      <c r="B442" s="398">
        <v>58</v>
      </c>
    </row>
    <row r="443" spans="1:2" x14ac:dyDescent="0.3">
      <c r="A443" s="397">
        <v>441</v>
      </c>
      <c r="B443" s="398">
        <v>58</v>
      </c>
    </row>
    <row r="444" spans="1:2" x14ac:dyDescent="0.3">
      <c r="A444" s="397">
        <v>442</v>
      </c>
      <c r="B444" s="398">
        <v>58</v>
      </c>
    </row>
    <row r="445" spans="1:2" x14ac:dyDescent="0.3">
      <c r="A445" s="397">
        <v>443</v>
      </c>
      <c r="B445" s="398">
        <v>58</v>
      </c>
    </row>
    <row r="446" spans="1:2" x14ac:dyDescent="0.3">
      <c r="A446" s="397">
        <v>444</v>
      </c>
      <c r="B446" s="398">
        <v>58</v>
      </c>
    </row>
    <row r="447" spans="1:2" x14ac:dyDescent="0.3">
      <c r="A447" s="397">
        <v>445</v>
      </c>
      <c r="B447" s="398">
        <v>58</v>
      </c>
    </row>
    <row r="448" spans="1:2" x14ac:dyDescent="0.3">
      <c r="A448" s="397">
        <v>446</v>
      </c>
      <c r="B448" s="398">
        <v>58</v>
      </c>
    </row>
    <row r="449" spans="1:2" x14ac:dyDescent="0.3">
      <c r="A449" s="397">
        <v>447</v>
      </c>
      <c r="B449" s="398">
        <v>58</v>
      </c>
    </row>
    <row r="450" spans="1:2" x14ac:dyDescent="0.3">
      <c r="A450" s="397">
        <v>448</v>
      </c>
      <c r="B450" s="398">
        <v>58</v>
      </c>
    </row>
    <row r="451" spans="1:2" x14ac:dyDescent="0.3">
      <c r="A451" s="397">
        <v>449</v>
      </c>
      <c r="B451" s="398">
        <v>58</v>
      </c>
    </row>
    <row r="452" spans="1:2" x14ac:dyDescent="0.3">
      <c r="A452" s="397">
        <v>450</v>
      </c>
      <c r="B452" s="398">
        <v>58</v>
      </c>
    </row>
    <row r="453" spans="1:2" x14ac:dyDescent="0.3">
      <c r="A453" s="397">
        <v>451</v>
      </c>
      <c r="B453" s="398">
        <v>58</v>
      </c>
    </row>
    <row r="454" spans="1:2" x14ac:dyDescent="0.3">
      <c r="A454" s="397">
        <v>452</v>
      </c>
      <c r="B454" s="398">
        <v>58</v>
      </c>
    </row>
    <row r="455" spans="1:2" x14ac:dyDescent="0.3">
      <c r="A455" s="397">
        <v>453</v>
      </c>
      <c r="B455" s="398">
        <v>58</v>
      </c>
    </row>
    <row r="456" spans="1:2" x14ac:dyDescent="0.3">
      <c r="A456" s="397">
        <v>454</v>
      </c>
      <c r="B456" s="398">
        <v>58</v>
      </c>
    </row>
    <row r="457" spans="1:2" x14ac:dyDescent="0.3">
      <c r="A457" s="397">
        <v>455</v>
      </c>
      <c r="B457" s="398">
        <v>58</v>
      </c>
    </row>
    <row r="458" spans="1:2" x14ac:dyDescent="0.3">
      <c r="A458" s="397">
        <v>456</v>
      </c>
      <c r="B458" s="398">
        <v>58</v>
      </c>
    </row>
    <row r="459" spans="1:2" x14ac:dyDescent="0.3">
      <c r="A459" s="397">
        <v>457</v>
      </c>
      <c r="B459" s="398">
        <v>58</v>
      </c>
    </row>
    <row r="460" spans="1:2" x14ac:dyDescent="0.3">
      <c r="A460" s="397">
        <v>458</v>
      </c>
      <c r="B460" s="398">
        <v>58</v>
      </c>
    </row>
    <row r="461" spans="1:2" x14ac:dyDescent="0.3">
      <c r="A461" s="397">
        <v>459</v>
      </c>
      <c r="B461" s="398">
        <v>58</v>
      </c>
    </row>
    <row r="462" spans="1:2" x14ac:dyDescent="0.3">
      <c r="A462" s="397">
        <v>460</v>
      </c>
      <c r="B462" s="398">
        <v>58</v>
      </c>
    </row>
    <row r="463" spans="1:2" x14ac:dyDescent="0.3">
      <c r="A463" s="397">
        <v>461</v>
      </c>
      <c r="B463" s="398">
        <v>58</v>
      </c>
    </row>
    <row r="464" spans="1:2" x14ac:dyDescent="0.3">
      <c r="A464" s="397">
        <v>462</v>
      </c>
      <c r="B464" s="398">
        <v>58</v>
      </c>
    </row>
    <row r="465" spans="1:2" x14ac:dyDescent="0.3">
      <c r="A465" s="397">
        <v>463</v>
      </c>
      <c r="B465" s="398">
        <v>58</v>
      </c>
    </row>
    <row r="466" spans="1:2" x14ac:dyDescent="0.3">
      <c r="A466" s="397">
        <v>464</v>
      </c>
      <c r="B466" s="398">
        <v>58</v>
      </c>
    </row>
    <row r="467" spans="1:2" x14ac:dyDescent="0.3">
      <c r="A467" s="397">
        <v>465</v>
      </c>
      <c r="B467" s="398">
        <v>58</v>
      </c>
    </row>
    <row r="468" spans="1:2" x14ac:dyDescent="0.3">
      <c r="A468" s="397">
        <v>466</v>
      </c>
      <c r="B468" s="398">
        <v>58</v>
      </c>
    </row>
    <row r="469" spans="1:2" x14ac:dyDescent="0.3">
      <c r="A469" s="397">
        <v>467</v>
      </c>
      <c r="B469" s="398">
        <v>58</v>
      </c>
    </row>
    <row r="470" spans="1:2" x14ac:dyDescent="0.3">
      <c r="A470" s="397">
        <v>468</v>
      </c>
      <c r="B470" s="398">
        <v>58</v>
      </c>
    </row>
    <row r="471" spans="1:2" x14ac:dyDescent="0.3">
      <c r="A471" s="397">
        <v>469</v>
      </c>
      <c r="B471" s="398">
        <v>58</v>
      </c>
    </row>
    <row r="472" spans="1:2" x14ac:dyDescent="0.3">
      <c r="A472" s="397">
        <v>470</v>
      </c>
      <c r="B472" s="398">
        <v>58</v>
      </c>
    </row>
    <row r="473" spans="1:2" x14ac:dyDescent="0.3">
      <c r="A473" s="397">
        <v>471</v>
      </c>
      <c r="B473" s="398">
        <v>58</v>
      </c>
    </row>
    <row r="474" spans="1:2" x14ac:dyDescent="0.3">
      <c r="A474" s="397">
        <v>472</v>
      </c>
      <c r="B474" s="398">
        <v>58</v>
      </c>
    </row>
    <row r="475" spans="1:2" x14ac:dyDescent="0.3">
      <c r="A475" s="397">
        <v>473</v>
      </c>
      <c r="B475" s="398">
        <v>58</v>
      </c>
    </row>
    <row r="476" spans="1:2" x14ac:dyDescent="0.3">
      <c r="A476" s="397">
        <v>474</v>
      </c>
      <c r="B476" s="398">
        <v>58</v>
      </c>
    </row>
    <row r="477" spans="1:2" x14ac:dyDescent="0.3">
      <c r="A477" s="397">
        <v>475</v>
      </c>
      <c r="B477" s="398">
        <v>58</v>
      </c>
    </row>
    <row r="478" spans="1:2" x14ac:dyDescent="0.3">
      <c r="A478" s="397">
        <v>476</v>
      </c>
      <c r="B478" s="398">
        <v>59</v>
      </c>
    </row>
    <row r="479" spans="1:2" x14ac:dyDescent="0.3">
      <c r="A479" s="397">
        <v>477</v>
      </c>
      <c r="B479" s="398">
        <v>59</v>
      </c>
    </row>
    <row r="480" spans="1:2" x14ac:dyDescent="0.3">
      <c r="A480" s="397">
        <v>478</v>
      </c>
      <c r="B480" s="398">
        <v>59</v>
      </c>
    </row>
    <row r="481" spans="1:2" x14ac:dyDescent="0.3">
      <c r="A481" s="397">
        <v>479</v>
      </c>
      <c r="B481" s="398">
        <v>59</v>
      </c>
    </row>
    <row r="482" spans="1:2" x14ac:dyDescent="0.3">
      <c r="A482" s="397">
        <v>480</v>
      </c>
      <c r="B482" s="398">
        <v>59</v>
      </c>
    </row>
    <row r="483" spans="1:2" x14ac:dyDescent="0.3">
      <c r="A483" s="397">
        <v>481</v>
      </c>
      <c r="B483" s="398">
        <v>59</v>
      </c>
    </row>
    <row r="484" spans="1:2" x14ac:dyDescent="0.3">
      <c r="A484" s="397">
        <v>482</v>
      </c>
      <c r="B484" s="398">
        <v>59</v>
      </c>
    </row>
    <row r="485" spans="1:2" x14ac:dyDescent="0.3">
      <c r="A485" s="397">
        <v>483</v>
      </c>
      <c r="B485" s="398">
        <v>59</v>
      </c>
    </row>
    <row r="486" spans="1:2" x14ac:dyDescent="0.3">
      <c r="A486" s="397">
        <v>484</v>
      </c>
      <c r="B486" s="398">
        <v>59</v>
      </c>
    </row>
    <row r="487" spans="1:2" x14ac:dyDescent="0.3">
      <c r="A487" s="397">
        <v>485</v>
      </c>
      <c r="B487" s="398">
        <v>59</v>
      </c>
    </row>
    <row r="488" spans="1:2" x14ac:dyDescent="0.3">
      <c r="A488" s="397">
        <v>486</v>
      </c>
      <c r="B488" s="398">
        <v>59</v>
      </c>
    </row>
    <row r="489" spans="1:2" x14ac:dyDescent="0.3">
      <c r="A489" s="397">
        <v>487</v>
      </c>
      <c r="B489" s="398">
        <v>59</v>
      </c>
    </row>
    <row r="490" spans="1:2" x14ac:dyDescent="0.3">
      <c r="A490" s="397">
        <v>488</v>
      </c>
      <c r="B490" s="398">
        <v>59</v>
      </c>
    </row>
    <row r="491" spans="1:2" x14ac:dyDescent="0.3">
      <c r="A491" s="397">
        <v>489</v>
      </c>
      <c r="B491" s="398">
        <v>59</v>
      </c>
    </row>
    <row r="492" spans="1:2" x14ac:dyDescent="0.3">
      <c r="A492" s="397">
        <v>490</v>
      </c>
      <c r="B492" s="398">
        <v>59</v>
      </c>
    </row>
    <row r="493" spans="1:2" x14ac:dyDescent="0.3">
      <c r="A493" s="397">
        <v>491</v>
      </c>
      <c r="B493" s="398">
        <v>59</v>
      </c>
    </row>
    <row r="494" spans="1:2" x14ac:dyDescent="0.3">
      <c r="A494" s="397">
        <v>492</v>
      </c>
      <c r="B494" s="398">
        <v>59</v>
      </c>
    </row>
    <row r="495" spans="1:2" x14ac:dyDescent="0.3">
      <c r="A495" s="397">
        <v>493</v>
      </c>
      <c r="B495" s="398">
        <v>59</v>
      </c>
    </row>
    <row r="496" spans="1:2" x14ac:dyDescent="0.3">
      <c r="A496" s="397">
        <v>494</v>
      </c>
      <c r="B496" s="398">
        <v>59</v>
      </c>
    </row>
    <row r="497" spans="1:2" x14ac:dyDescent="0.3">
      <c r="A497" s="397">
        <v>495</v>
      </c>
      <c r="B497" s="398">
        <v>59</v>
      </c>
    </row>
    <row r="498" spans="1:2" x14ac:dyDescent="0.3">
      <c r="A498" s="397">
        <v>496</v>
      </c>
      <c r="B498" s="398">
        <v>59</v>
      </c>
    </row>
    <row r="499" spans="1:2" x14ac:dyDescent="0.3">
      <c r="A499" s="397">
        <v>497</v>
      </c>
      <c r="B499" s="398">
        <v>59</v>
      </c>
    </row>
    <row r="500" spans="1:2" x14ac:dyDescent="0.3">
      <c r="A500" s="397">
        <v>498</v>
      </c>
      <c r="B500" s="398">
        <v>59</v>
      </c>
    </row>
    <row r="501" spans="1:2" x14ac:dyDescent="0.3">
      <c r="A501" s="397">
        <v>499</v>
      </c>
      <c r="B501" s="398">
        <v>59</v>
      </c>
    </row>
    <row r="502" spans="1:2" x14ac:dyDescent="0.3">
      <c r="A502" s="397">
        <v>500</v>
      </c>
      <c r="B502" s="398">
        <v>60</v>
      </c>
    </row>
    <row r="503" spans="1:2" x14ac:dyDescent="0.3">
      <c r="A503" s="397">
        <v>501</v>
      </c>
      <c r="B503" s="398">
        <v>60</v>
      </c>
    </row>
    <row r="504" spans="1:2" x14ac:dyDescent="0.3">
      <c r="A504" s="397">
        <v>502</v>
      </c>
      <c r="B504" s="398">
        <v>60</v>
      </c>
    </row>
    <row r="505" spans="1:2" x14ac:dyDescent="0.3">
      <c r="A505" s="397">
        <v>503</v>
      </c>
      <c r="B505" s="398">
        <v>60</v>
      </c>
    </row>
    <row r="506" spans="1:2" x14ac:dyDescent="0.3">
      <c r="A506" s="397">
        <v>504</v>
      </c>
      <c r="B506" s="398">
        <v>60</v>
      </c>
    </row>
    <row r="507" spans="1:2" x14ac:dyDescent="0.3">
      <c r="A507" s="397">
        <v>505</v>
      </c>
      <c r="B507" s="398">
        <v>60</v>
      </c>
    </row>
    <row r="508" spans="1:2" x14ac:dyDescent="0.3">
      <c r="A508" s="397">
        <v>506</v>
      </c>
      <c r="B508" s="398">
        <v>60</v>
      </c>
    </row>
    <row r="509" spans="1:2" x14ac:dyDescent="0.3">
      <c r="A509" s="397">
        <v>507</v>
      </c>
      <c r="B509" s="398">
        <v>60</v>
      </c>
    </row>
    <row r="510" spans="1:2" x14ac:dyDescent="0.3">
      <c r="A510" s="397">
        <v>508</v>
      </c>
      <c r="B510" s="398">
        <v>60</v>
      </c>
    </row>
    <row r="511" spans="1:2" x14ac:dyDescent="0.3">
      <c r="A511" s="397">
        <v>509</v>
      </c>
      <c r="B511" s="398">
        <v>60</v>
      </c>
    </row>
    <row r="512" spans="1:2" x14ac:dyDescent="0.3">
      <c r="A512" s="397">
        <v>510</v>
      </c>
      <c r="B512" s="398">
        <v>60</v>
      </c>
    </row>
    <row r="513" spans="1:2" x14ac:dyDescent="0.3">
      <c r="A513" s="397">
        <v>511</v>
      </c>
      <c r="B513" s="398">
        <v>61</v>
      </c>
    </row>
    <row r="514" spans="1:2" x14ac:dyDescent="0.3">
      <c r="A514" s="397">
        <v>512</v>
      </c>
      <c r="B514" s="398">
        <v>61</v>
      </c>
    </row>
    <row r="515" spans="1:2" x14ac:dyDescent="0.3">
      <c r="A515" s="397">
        <v>513</v>
      </c>
      <c r="B515" s="398">
        <v>61</v>
      </c>
    </row>
    <row r="516" spans="1:2" x14ac:dyDescent="0.3">
      <c r="A516" s="397">
        <v>514</v>
      </c>
      <c r="B516" s="398">
        <v>61</v>
      </c>
    </row>
    <row r="517" spans="1:2" x14ac:dyDescent="0.3">
      <c r="A517" s="397">
        <v>515</v>
      </c>
      <c r="B517" s="398">
        <v>61</v>
      </c>
    </row>
    <row r="518" spans="1:2" x14ac:dyDescent="0.3">
      <c r="A518" s="397">
        <v>516</v>
      </c>
      <c r="B518" s="398">
        <v>61</v>
      </c>
    </row>
    <row r="519" spans="1:2" x14ac:dyDescent="0.3">
      <c r="A519" s="397">
        <v>517</v>
      </c>
      <c r="B519" s="398">
        <v>61</v>
      </c>
    </row>
    <row r="520" spans="1:2" x14ac:dyDescent="0.3">
      <c r="A520" s="397">
        <v>518</v>
      </c>
      <c r="B520" s="398">
        <v>61</v>
      </c>
    </row>
    <row r="521" spans="1:2" x14ac:dyDescent="0.3">
      <c r="A521" s="397">
        <v>519</v>
      </c>
      <c r="B521" s="398">
        <v>61</v>
      </c>
    </row>
    <row r="522" spans="1:2" x14ac:dyDescent="0.3">
      <c r="A522" s="397">
        <v>520</v>
      </c>
      <c r="B522" s="398">
        <v>62</v>
      </c>
    </row>
    <row r="523" spans="1:2" x14ac:dyDescent="0.3">
      <c r="A523" s="397">
        <v>521</v>
      </c>
      <c r="B523" s="398">
        <v>62</v>
      </c>
    </row>
    <row r="524" spans="1:2" x14ac:dyDescent="0.3">
      <c r="A524" s="397">
        <v>522</v>
      </c>
      <c r="B524" s="398">
        <v>62</v>
      </c>
    </row>
    <row r="525" spans="1:2" x14ac:dyDescent="0.3">
      <c r="A525" s="397">
        <v>523</v>
      </c>
      <c r="B525" s="398">
        <v>62</v>
      </c>
    </row>
    <row r="526" spans="1:2" x14ac:dyDescent="0.3">
      <c r="A526" s="397">
        <v>524</v>
      </c>
      <c r="B526" s="398">
        <v>62</v>
      </c>
    </row>
    <row r="527" spans="1:2" x14ac:dyDescent="0.3">
      <c r="A527" s="397">
        <v>525</v>
      </c>
      <c r="B527" s="398">
        <v>62</v>
      </c>
    </row>
    <row r="528" spans="1:2" x14ac:dyDescent="0.3">
      <c r="A528" s="397">
        <v>526</v>
      </c>
      <c r="B528" s="398">
        <v>62</v>
      </c>
    </row>
    <row r="529" spans="1:2" x14ac:dyDescent="0.3">
      <c r="A529" s="397">
        <v>527</v>
      </c>
      <c r="B529" s="398">
        <v>62</v>
      </c>
    </row>
    <row r="530" spans="1:2" x14ac:dyDescent="0.3">
      <c r="A530" s="397">
        <v>528</v>
      </c>
      <c r="B530" s="398">
        <v>62</v>
      </c>
    </row>
    <row r="531" spans="1:2" x14ac:dyDescent="0.3">
      <c r="A531" s="397">
        <v>529</v>
      </c>
      <c r="B531" s="398">
        <v>62</v>
      </c>
    </row>
    <row r="532" spans="1:2" x14ac:dyDescent="0.3">
      <c r="A532" s="397">
        <v>530</v>
      </c>
      <c r="B532" s="398">
        <v>63</v>
      </c>
    </row>
    <row r="533" spans="1:2" x14ac:dyDescent="0.3">
      <c r="A533" s="397">
        <v>531</v>
      </c>
      <c r="B533" s="398">
        <v>63</v>
      </c>
    </row>
    <row r="534" spans="1:2" x14ac:dyDescent="0.3">
      <c r="A534" s="397">
        <v>532</v>
      </c>
      <c r="B534" s="398">
        <v>63</v>
      </c>
    </row>
    <row r="535" spans="1:2" x14ac:dyDescent="0.3">
      <c r="A535" s="397">
        <v>533</v>
      </c>
      <c r="B535" s="398">
        <v>63</v>
      </c>
    </row>
    <row r="536" spans="1:2" x14ac:dyDescent="0.3">
      <c r="A536" s="397">
        <v>534</v>
      </c>
      <c r="B536" s="398">
        <v>63</v>
      </c>
    </row>
    <row r="537" spans="1:2" x14ac:dyDescent="0.3">
      <c r="A537" s="397">
        <v>535</v>
      </c>
      <c r="B537" s="398">
        <v>63</v>
      </c>
    </row>
    <row r="538" spans="1:2" x14ac:dyDescent="0.3">
      <c r="A538" s="397">
        <v>536</v>
      </c>
      <c r="B538" s="398">
        <v>63</v>
      </c>
    </row>
    <row r="539" spans="1:2" x14ac:dyDescent="0.3">
      <c r="A539" s="397">
        <v>537</v>
      </c>
      <c r="B539" s="398">
        <v>63</v>
      </c>
    </row>
    <row r="540" spans="1:2" x14ac:dyDescent="0.3">
      <c r="A540" s="397">
        <v>538</v>
      </c>
      <c r="B540" s="398">
        <v>63</v>
      </c>
    </row>
    <row r="541" spans="1:2" x14ac:dyDescent="0.3">
      <c r="A541" s="397">
        <v>539</v>
      </c>
      <c r="B541" s="398">
        <v>63</v>
      </c>
    </row>
    <row r="542" spans="1:2" x14ac:dyDescent="0.3">
      <c r="A542" s="397">
        <v>540</v>
      </c>
      <c r="B542" s="398">
        <v>64</v>
      </c>
    </row>
    <row r="543" spans="1:2" x14ac:dyDescent="0.3">
      <c r="A543" s="397">
        <v>541</v>
      </c>
      <c r="B543" s="398">
        <v>64</v>
      </c>
    </row>
    <row r="544" spans="1:2" x14ac:dyDescent="0.3">
      <c r="A544" s="397">
        <v>542</v>
      </c>
      <c r="B544" s="398">
        <v>64</v>
      </c>
    </row>
    <row r="545" spans="1:2" x14ac:dyDescent="0.3">
      <c r="A545" s="397">
        <v>543</v>
      </c>
      <c r="B545" s="398">
        <v>64</v>
      </c>
    </row>
    <row r="546" spans="1:2" x14ac:dyDescent="0.3">
      <c r="A546" s="397">
        <v>544</v>
      </c>
      <c r="B546" s="398">
        <v>64</v>
      </c>
    </row>
    <row r="547" spans="1:2" x14ac:dyDescent="0.3">
      <c r="A547" s="397">
        <v>545</v>
      </c>
      <c r="B547" s="398">
        <v>64</v>
      </c>
    </row>
    <row r="548" spans="1:2" x14ac:dyDescent="0.3">
      <c r="A548" s="397">
        <v>546</v>
      </c>
      <c r="B548" s="398">
        <v>64</v>
      </c>
    </row>
    <row r="549" spans="1:2" x14ac:dyDescent="0.3">
      <c r="A549" s="397">
        <v>547</v>
      </c>
      <c r="B549" s="398">
        <v>64</v>
      </c>
    </row>
    <row r="550" spans="1:2" x14ac:dyDescent="0.3">
      <c r="A550" s="397">
        <v>548</v>
      </c>
      <c r="B550" s="398">
        <v>64</v>
      </c>
    </row>
    <row r="551" spans="1:2" x14ac:dyDescent="0.3">
      <c r="A551" s="397">
        <v>549</v>
      </c>
      <c r="B551" s="398">
        <v>64</v>
      </c>
    </row>
    <row r="552" spans="1:2" x14ac:dyDescent="0.3">
      <c r="A552" s="397">
        <v>550</v>
      </c>
      <c r="B552" s="398">
        <v>65</v>
      </c>
    </row>
    <row r="553" spans="1:2" x14ac:dyDescent="0.3">
      <c r="A553" s="397">
        <v>551</v>
      </c>
      <c r="B553" s="398">
        <v>65</v>
      </c>
    </row>
    <row r="554" spans="1:2" x14ac:dyDescent="0.3">
      <c r="A554" s="397">
        <v>552</v>
      </c>
      <c r="B554" s="398">
        <v>65</v>
      </c>
    </row>
    <row r="555" spans="1:2" x14ac:dyDescent="0.3">
      <c r="A555" s="397">
        <v>553</v>
      </c>
      <c r="B555" s="398">
        <v>65</v>
      </c>
    </row>
    <row r="556" spans="1:2" x14ac:dyDescent="0.3">
      <c r="A556" s="397">
        <v>554</v>
      </c>
      <c r="B556" s="398">
        <v>65</v>
      </c>
    </row>
    <row r="557" spans="1:2" x14ac:dyDescent="0.3">
      <c r="A557" s="397">
        <v>555</v>
      </c>
      <c r="B557" s="398">
        <v>65</v>
      </c>
    </row>
    <row r="558" spans="1:2" x14ac:dyDescent="0.3">
      <c r="A558" s="397">
        <v>556</v>
      </c>
      <c r="B558" s="398">
        <v>65</v>
      </c>
    </row>
    <row r="559" spans="1:2" x14ac:dyDescent="0.3">
      <c r="A559" s="397">
        <v>557</v>
      </c>
      <c r="B559" s="398">
        <v>65</v>
      </c>
    </row>
    <row r="560" spans="1:2" x14ac:dyDescent="0.3">
      <c r="A560" s="397">
        <v>558</v>
      </c>
      <c r="B560" s="398">
        <v>65</v>
      </c>
    </row>
    <row r="561" spans="1:2" x14ac:dyDescent="0.3">
      <c r="A561" s="397">
        <v>559</v>
      </c>
      <c r="B561" s="398">
        <v>65</v>
      </c>
    </row>
    <row r="562" spans="1:2" x14ac:dyDescent="0.3">
      <c r="A562" s="397">
        <v>560</v>
      </c>
      <c r="B562" s="398">
        <v>66</v>
      </c>
    </row>
    <row r="563" spans="1:2" x14ac:dyDescent="0.3">
      <c r="A563" s="397">
        <v>561</v>
      </c>
      <c r="B563" s="398">
        <v>67</v>
      </c>
    </row>
    <row r="564" spans="1:2" x14ac:dyDescent="0.3">
      <c r="A564" s="397">
        <v>562</v>
      </c>
      <c r="B564" s="398">
        <v>67</v>
      </c>
    </row>
    <row r="565" spans="1:2" x14ac:dyDescent="0.3">
      <c r="A565" s="397">
        <v>563</v>
      </c>
      <c r="B565" s="398">
        <v>67</v>
      </c>
    </row>
    <row r="566" spans="1:2" x14ac:dyDescent="0.3">
      <c r="A566" s="397">
        <v>564</v>
      </c>
      <c r="B566" s="398">
        <v>67</v>
      </c>
    </row>
    <row r="567" spans="1:2" x14ac:dyDescent="0.3">
      <c r="A567" s="397">
        <v>565</v>
      </c>
      <c r="B567" s="398">
        <v>67</v>
      </c>
    </row>
    <row r="568" spans="1:2" x14ac:dyDescent="0.3">
      <c r="A568" s="397">
        <v>566</v>
      </c>
      <c r="B568" s="398">
        <v>67</v>
      </c>
    </row>
    <row r="569" spans="1:2" x14ac:dyDescent="0.3">
      <c r="A569" s="397">
        <v>567</v>
      </c>
      <c r="B569" s="398">
        <v>67</v>
      </c>
    </row>
    <row r="570" spans="1:2" x14ac:dyDescent="0.3">
      <c r="A570" s="397">
        <v>568</v>
      </c>
      <c r="B570" s="398">
        <v>67</v>
      </c>
    </row>
    <row r="571" spans="1:2" x14ac:dyDescent="0.3">
      <c r="A571" s="397">
        <v>569</v>
      </c>
      <c r="B571" s="398">
        <v>67</v>
      </c>
    </row>
    <row r="572" spans="1:2" x14ac:dyDescent="0.3">
      <c r="A572" s="397">
        <v>570</v>
      </c>
      <c r="B572" s="398">
        <v>67</v>
      </c>
    </row>
    <row r="573" spans="1:2" x14ac:dyDescent="0.3">
      <c r="A573" s="397">
        <v>571</v>
      </c>
      <c r="B573" s="398">
        <v>68</v>
      </c>
    </row>
    <row r="574" spans="1:2" x14ac:dyDescent="0.3">
      <c r="A574" s="397">
        <v>572</v>
      </c>
      <c r="B574" s="398">
        <v>68</v>
      </c>
    </row>
    <row r="575" spans="1:2" x14ac:dyDescent="0.3">
      <c r="A575" s="397">
        <v>573</v>
      </c>
      <c r="B575" s="398">
        <v>68</v>
      </c>
    </row>
    <row r="576" spans="1:2" x14ac:dyDescent="0.3">
      <c r="A576" s="397">
        <v>574</v>
      </c>
      <c r="B576" s="398">
        <v>68</v>
      </c>
    </row>
    <row r="577" spans="1:2" x14ac:dyDescent="0.3">
      <c r="A577" s="397">
        <v>575</v>
      </c>
      <c r="B577" s="398">
        <v>68</v>
      </c>
    </row>
    <row r="578" spans="1:2" x14ac:dyDescent="0.3">
      <c r="A578" s="397">
        <v>576</v>
      </c>
      <c r="B578" s="398">
        <v>68</v>
      </c>
    </row>
    <row r="579" spans="1:2" x14ac:dyDescent="0.3">
      <c r="A579" s="397">
        <v>577</v>
      </c>
      <c r="B579" s="398">
        <v>68</v>
      </c>
    </row>
    <row r="580" spans="1:2" x14ac:dyDescent="0.3">
      <c r="A580" s="397">
        <v>578</v>
      </c>
      <c r="B580" s="398">
        <v>68</v>
      </c>
    </row>
    <row r="581" spans="1:2" x14ac:dyDescent="0.3">
      <c r="A581" s="397">
        <v>579</v>
      </c>
      <c r="B581" s="398">
        <v>68</v>
      </c>
    </row>
    <row r="582" spans="1:2" x14ac:dyDescent="0.3">
      <c r="A582" s="397">
        <v>580</v>
      </c>
      <c r="B582" s="398">
        <v>68</v>
      </c>
    </row>
    <row r="583" spans="1:2" x14ac:dyDescent="0.3">
      <c r="A583" s="397">
        <v>581</v>
      </c>
      <c r="B583" s="398">
        <v>69</v>
      </c>
    </row>
    <row r="584" spans="1:2" x14ac:dyDescent="0.3">
      <c r="A584" s="397">
        <v>582</v>
      </c>
      <c r="B584" s="398">
        <v>69</v>
      </c>
    </row>
    <row r="585" spans="1:2" x14ac:dyDescent="0.3">
      <c r="A585" s="397">
        <v>583</v>
      </c>
      <c r="B585" s="398">
        <v>69</v>
      </c>
    </row>
    <row r="586" spans="1:2" x14ac:dyDescent="0.3">
      <c r="A586" s="397">
        <v>584</v>
      </c>
      <c r="B586" s="398">
        <v>69</v>
      </c>
    </row>
    <row r="587" spans="1:2" x14ac:dyDescent="0.3">
      <c r="A587" s="397">
        <v>585</v>
      </c>
      <c r="B587" s="398">
        <v>69</v>
      </c>
    </row>
    <row r="588" spans="1:2" x14ac:dyDescent="0.3">
      <c r="A588" s="397">
        <v>586</v>
      </c>
      <c r="B588" s="398">
        <v>69</v>
      </c>
    </row>
    <row r="589" spans="1:2" x14ac:dyDescent="0.3">
      <c r="A589" s="397">
        <v>587</v>
      </c>
      <c r="B589" s="398">
        <v>69</v>
      </c>
    </row>
    <row r="590" spans="1:2" x14ac:dyDescent="0.3">
      <c r="A590" s="397">
        <v>588</v>
      </c>
      <c r="B590" s="398">
        <v>69</v>
      </c>
    </row>
    <row r="591" spans="1:2" x14ac:dyDescent="0.3">
      <c r="A591" s="397">
        <v>589</v>
      </c>
      <c r="B591" s="398">
        <v>69</v>
      </c>
    </row>
    <row r="592" spans="1:2" x14ac:dyDescent="0.3">
      <c r="A592" s="397">
        <v>590</v>
      </c>
      <c r="B592" s="398">
        <v>69</v>
      </c>
    </row>
    <row r="593" spans="1:2" x14ac:dyDescent="0.3">
      <c r="A593" s="397">
        <v>591</v>
      </c>
      <c r="B593" s="398">
        <v>69</v>
      </c>
    </row>
    <row r="594" spans="1:2" x14ac:dyDescent="0.3">
      <c r="A594" s="397">
        <v>592</v>
      </c>
      <c r="B594" s="398">
        <v>69</v>
      </c>
    </row>
    <row r="595" spans="1:2" x14ac:dyDescent="0.3">
      <c r="A595" s="397">
        <v>593</v>
      </c>
      <c r="B595" s="398">
        <v>69</v>
      </c>
    </row>
    <row r="596" spans="1:2" x14ac:dyDescent="0.3">
      <c r="A596" s="397">
        <v>594</v>
      </c>
      <c r="B596" s="398">
        <v>69</v>
      </c>
    </row>
    <row r="597" spans="1:2" x14ac:dyDescent="0.3">
      <c r="A597" s="397">
        <v>595</v>
      </c>
      <c r="B597" s="398">
        <v>69</v>
      </c>
    </row>
    <row r="598" spans="1:2" x14ac:dyDescent="0.3">
      <c r="A598" s="397">
        <v>596</v>
      </c>
      <c r="B598" s="398">
        <v>70</v>
      </c>
    </row>
    <row r="599" spans="1:2" x14ac:dyDescent="0.3">
      <c r="A599" s="397">
        <v>597</v>
      </c>
      <c r="B599" s="398">
        <v>70</v>
      </c>
    </row>
    <row r="600" spans="1:2" x14ac:dyDescent="0.3">
      <c r="A600" s="397">
        <v>598</v>
      </c>
      <c r="B600" s="398">
        <v>70</v>
      </c>
    </row>
    <row r="601" spans="1:2" x14ac:dyDescent="0.3">
      <c r="A601" s="397">
        <v>599</v>
      </c>
      <c r="B601" s="398">
        <v>70</v>
      </c>
    </row>
    <row r="602" spans="1:2" x14ac:dyDescent="0.3">
      <c r="A602" s="397">
        <v>600</v>
      </c>
      <c r="B602" s="398">
        <v>70</v>
      </c>
    </row>
    <row r="603" spans="1:2" x14ac:dyDescent="0.3">
      <c r="A603" s="397">
        <v>601</v>
      </c>
      <c r="B603" s="398">
        <v>70</v>
      </c>
    </row>
    <row r="604" spans="1:2" x14ac:dyDescent="0.3">
      <c r="A604" s="397">
        <v>602</v>
      </c>
      <c r="B604" s="398">
        <v>70</v>
      </c>
    </row>
    <row r="605" spans="1:2" x14ac:dyDescent="0.3">
      <c r="A605" s="397">
        <v>603</v>
      </c>
      <c r="B605" s="398">
        <v>70</v>
      </c>
    </row>
    <row r="606" spans="1:2" x14ac:dyDescent="0.3">
      <c r="A606" s="397">
        <v>604</v>
      </c>
      <c r="B606" s="398">
        <v>70</v>
      </c>
    </row>
    <row r="607" spans="1:2" x14ac:dyDescent="0.3">
      <c r="A607" s="397">
        <v>605</v>
      </c>
      <c r="B607" s="398">
        <v>70</v>
      </c>
    </row>
    <row r="608" spans="1:2" x14ac:dyDescent="0.3">
      <c r="A608" s="397">
        <v>606</v>
      </c>
      <c r="B608" s="398">
        <v>71</v>
      </c>
    </row>
    <row r="609" spans="1:2" x14ac:dyDescent="0.3">
      <c r="A609" s="397">
        <v>607</v>
      </c>
      <c r="B609" s="398">
        <v>71</v>
      </c>
    </row>
    <row r="610" spans="1:2" x14ac:dyDescent="0.3">
      <c r="A610" s="397">
        <v>608</v>
      </c>
      <c r="B610" s="398">
        <v>71</v>
      </c>
    </row>
    <row r="611" spans="1:2" x14ac:dyDescent="0.3">
      <c r="A611" s="397">
        <v>609</v>
      </c>
      <c r="B611" s="398">
        <v>71</v>
      </c>
    </row>
    <row r="612" spans="1:2" x14ac:dyDescent="0.3">
      <c r="A612" s="397">
        <v>610</v>
      </c>
      <c r="B612" s="398">
        <v>71</v>
      </c>
    </row>
    <row r="613" spans="1:2" x14ac:dyDescent="0.3">
      <c r="A613" s="397">
        <v>611</v>
      </c>
      <c r="B613" s="398">
        <v>71</v>
      </c>
    </row>
    <row r="614" spans="1:2" x14ac:dyDescent="0.3">
      <c r="A614" s="397">
        <v>612</v>
      </c>
      <c r="B614" s="398">
        <v>71</v>
      </c>
    </row>
    <row r="615" spans="1:2" x14ac:dyDescent="0.3">
      <c r="A615" s="397">
        <v>613</v>
      </c>
      <c r="B615" s="398">
        <v>71</v>
      </c>
    </row>
    <row r="616" spans="1:2" x14ac:dyDescent="0.3">
      <c r="A616" s="397">
        <v>614</v>
      </c>
      <c r="B616" s="398">
        <v>71</v>
      </c>
    </row>
    <row r="617" spans="1:2" x14ac:dyDescent="0.3">
      <c r="A617" s="397">
        <v>615</v>
      </c>
      <c r="B617" s="398">
        <v>71</v>
      </c>
    </row>
    <row r="618" spans="1:2" x14ac:dyDescent="0.3">
      <c r="A618" s="397">
        <v>616</v>
      </c>
      <c r="B618" s="398">
        <v>72</v>
      </c>
    </row>
    <row r="619" spans="1:2" x14ac:dyDescent="0.3">
      <c r="A619" s="397">
        <v>617</v>
      </c>
      <c r="B619" s="398">
        <v>72</v>
      </c>
    </row>
    <row r="620" spans="1:2" x14ac:dyDescent="0.3">
      <c r="A620" s="397">
        <v>618</v>
      </c>
      <c r="B620" s="398">
        <v>72</v>
      </c>
    </row>
    <row r="621" spans="1:2" x14ac:dyDescent="0.3">
      <c r="A621" s="397">
        <v>619</v>
      </c>
      <c r="B621" s="398">
        <v>72</v>
      </c>
    </row>
    <row r="622" spans="1:2" x14ac:dyDescent="0.3">
      <c r="A622" s="397">
        <v>620</v>
      </c>
      <c r="B622" s="398">
        <v>72</v>
      </c>
    </row>
    <row r="623" spans="1:2" x14ac:dyDescent="0.3">
      <c r="A623" s="397">
        <v>621</v>
      </c>
      <c r="B623" s="398">
        <v>72</v>
      </c>
    </row>
    <row r="624" spans="1:2" x14ac:dyDescent="0.3">
      <c r="A624" s="397">
        <v>622</v>
      </c>
      <c r="B624" s="398">
        <v>72</v>
      </c>
    </row>
    <row r="625" spans="1:2" x14ac:dyDescent="0.3">
      <c r="A625" s="397">
        <v>623</v>
      </c>
      <c r="B625" s="398">
        <v>72</v>
      </c>
    </row>
    <row r="626" spans="1:2" x14ac:dyDescent="0.3">
      <c r="A626" s="397">
        <v>624</v>
      </c>
      <c r="B626" s="398">
        <v>72</v>
      </c>
    </row>
    <row r="627" spans="1:2" x14ac:dyDescent="0.3">
      <c r="A627" s="397">
        <v>625</v>
      </c>
      <c r="B627" s="398">
        <v>72</v>
      </c>
    </row>
    <row r="628" spans="1:2" x14ac:dyDescent="0.3">
      <c r="A628" s="397">
        <v>626</v>
      </c>
      <c r="B628" s="398">
        <v>73</v>
      </c>
    </row>
    <row r="629" spans="1:2" x14ac:dyDescent="0.3">
      <c r="A629" s="397">
        <v>627</v>
      </c>
      <c r="B629" s="398">
        <v>73</v>
      </c>
    </row>
    <row r="630" spans="1:2" x14ac:dyDescent="0.3">
      <c r="A630" s="397">
        <v>628</v>
      </c>
      <c r="B630" s="398">
        <v>73</v>
      </c>
    </row>
    <row r="631" spans="1:2" x14ac:dyDescent="0.3">
      <c r="A631" s="397">
        <v>629</v>
      </c>
      <c r="B631" s="398">
        <v>73</v>
      </c>
    </row>
    <row r="632" spans="1:2" x14ac:dyDescent="0.3">
      <c r="A632" s="397">
        <v>630</v>
      </c>
      <c r="B632" s="398">
        <v>73</v>
      </c>
    </row>
    <row r="633" spans="1:2" x14ac:dyDescent="0.3">
      <c r="A633" s="397">
        <v>631</v>
      </c>
      <c r="B633" s="398">
        <v>73</v>
      </c>
    </row>
    <row r="634" spans="1:2" x14ac:dyDescent="0.3">
      <c r="A634" s="397">
        <v>632</v>
      </c>
      <c r="B634" s="398">
        <v>73</v>
      </c>
    </row>
    <row r="635" spans="1:2" x14ac:dyDescent="0.3">
      <c r="A635" s="397">
        <v>633</v>
      </c>
      <c r="B635" s="398">
        <v>73</v>
      </c>
    </row>
    <row r="636" spans="1:2" x14ac:dyDescent="0.3">
      <c r="A636" s="397">
        <v>634</v>
      </c>
      <c r="B636" s="398">
        <v>73</v>
      </c>
    </row>
    <row r="637" spans="1:2" x14ac:dyDescent="0.3">
      <c r="A637" s="397">
        <v>635</v>
      </c>
      <c r="B637" s="398">
        <v>73</v>
      </c>
    </row>
    <row r="638" spans="1:2" x14ac:dyDescent="0.3">
      <c r="A638" s="397">
        <v>636</v>
      </c>
      <c r="B638" s="398">
        <v>73</v>
      </c>
    </row>
    <row r="639" spans="1:2" x14ac:dyDescent="0.3">
      <c r="A639" s="397">
        <v>637</v>
      </c>
      <c r="B639" s="398">
        <v>73</v>
      </c>
    </row>
    <row r="640" spans="1:2" x14ac:dyDescent="0.3">
      <c r="A640" s="397">
        <v>638</v>
      </c>
      <c r="B640" s="398">
        <v>73</v>
      </c>
    </row>
    <row r="641" spans="1:2" x14ac:dyDescent="0.3">
      <c r="A641" s="397">
        <v>639</v>
      </c>
      <c r="B641" s="398">
        <v>74</v>
      </c>
    </row>
    <row r="642" spans="1:2" x14ac:dyDescent="0.3">
      <c r="A642" s="397">
        <v>640</v>
      </c>
      <c r="B642" s="398">
        <v>74</v>
      </c>
    </row>
    <row r="643" spans="1:2" x14ac:dyDescent="0.3">
      <c r="A643" s="397">
        <v>641</v>
      </c>
      <c r="B643" s="398">
        <v>74</v>
      </c>
    </row>
    <row r="644" spans="1:2" x14ac:dyDescent="0.3">
      <c r="A644" s="397">
        <v>642</v>
      </c>
      <c r="B644" s="398">
        <v>74</v>
      </c>
    </row>
    <row r="645" spans="1:2" x14ac:dyDescent="0.3">
      <c r="A645" s="397">
        <v>643</v>
      </c>
      <c r="B645" s="398">
        <v>74</v>
      </c>
    </row>
    <row r="646" spans="1:2" x14ac:dyDescent="0.3">
      <c r="A646" s="397">
        <v>644</v>
      </c>
      <c r="B646" s="398">
        <v>74</v>
      </c>
    </row>
    <row r="647" spans="1:2" x14ac:dyDescent="0.3">
      <c r="A647" s="397">
        <v>645</v>
      </c>
      <c r="B647" s="398">
        <v>74</v>
      </c>
    </row>
    <row r="648" spans="1:2" x14ac:dyDescent="0.3">
      <c r="A648" s="397">
        <v>646</v>
      </c>
      <c r="B648" s="398">
        <v>75</v>
      </c>
    </row>
    <row r="649" spans="1:2" x14ac:dyDescent="0.3">
      <c r="A649" s="397">
        <v>647</v>
      </c>
      <c r="B649" s="398">
        <v>75</v>
      </c>
    </row>
    <row r="650" spans="1:2" x14ac:dyDescent="0.3">
      <c r="A650" s="397">
        <v>648</v>
      </c>
      <c r="B650" s="398">
        <v>75</v>
      </c>
    </row>
    <row r="651" spans="1:2" x14ac:dyDescent="0.3">
      <c r="A651" s="397">
        <v>649</v>
      </c>
      <c r="B651" s="398">
        <v>75</v>
      </c>
    </row>
    <row r="652" spans="1:2" x14ac:dyDescent="0.3">
      <c r="A652" s="397">
        <v>650</v>
      </c>
      <c r="B652" s="398">
        <v>75</v>
      </c>
    </row>
    <row r="653" spans="1:2" x14ac:dyDescent="0.3">
      <c r="A653" s="397">
        <v>651</v>
      </c>
      <c r="B653" s="398">
        <v>75</v>
      </c>
    </row>
    <row r="654" spans="1:2" x14ac:dyDescent="0.3">
      <c r="A654" s="397">
        <v>652</v>
      </c>
      <c r="B654" s="398">
        <v>75</v>
      </c>
    </row>
    <row r="655" spans="1:2" x14ac:dyDescent="0.3">
      <c r="A655" s="397">
        <v>653</v>
      </c>
      <c r="B655" s="398">
        <v>75</v>
      </c>
    </row>
    <row r="656" spans="1:2" x14ac:dyDescent="0.3">
      <c r="A656" s="397">
        <v>654</v>
      </c>
      <c r="B656" s="398">
        <v>75</v>
      </c>
    </row>
    <row r="657" spans="1:2" x14ac:dyDescent="0.3">
      <c r="A657" s="397">
        <v>655</v>
      </c>
      <c r="B657" s="398">
        <v>75</v>
      </c>
    </row>
    <row r="658" spans="1:2" x14ac:dyDescent="0.3">
      <c r="A658" s="397">
        <v>656</v>
      </c>
      <c r="B658" s="398">
        <v>76</v>
      </c>
    </row>
    <row r="659" spans="1:2" x14ac:dyDescent="0.3">
      <c r="A659" s="397">
        <v>657</v>
      </c>
      <c r="B659" s="398">
        <v>76</v>
      </c>
    </row>
    <row r="660" spans="1:2" x14ac:dyDescent="0.3">
      <c r="A660" s="397">
        <v>658</v>
      </c>
      <c r="B660" s="398">
        <v>76</v>
      </c>
    </row>
    <row r="661" spans="1:2" x14ac:dyDescent="0.3">
      <c r="A661" s="397">
        <v>659</v>
      </c>
      <c r="B661" s="398">
        <v>76</v>
      </c>
    </row>
    <row r="662" spans="1:2" x14ac:dyDescent="0.3">
      <c r="A662" s="397">
        <v>660</v>
      </c>
      <c r="B662" s="398">
        <v>76</v>
      </c>
    </row>
    <row r="663" spans="1:2" x14ac:dyDescent="0.3">
      <c r="A663" s="397">
        <v>661</v>
      </c>
      <c r="B663" s="398">
        <v>76</v>
      </c>
    </row>
    <row r="664" spans="1:2" x14ac:dyDescent="0.3">
      <c r="A664" s="397">
        <v>662</v>
      </c>
      <c r="B664" s="398">
        <v>76</v>
      </c>
    </row>
    <row r="665" spans="1:2" x14ac:dyDescent="0.3">
      <c r="A665" s="397">
        <v>663</v>
      </c>
      <c r="B665" s="398">
        <v>76</v>
      </c>
    </row>
    <row r="666" spans="1:2" x14ac:dyDescent="0.3">
      <c r="A666" s="397">
        <v>664</v>
      </c>
      <c r="B666" s="398">
        <v>76</v>
      </c>
    </row>
    <row r="667" spans="1:2" x14ac:dyDescent="0.3">
      <c r="A667" s="397">
        <v>665</v>
      </c>
      <c r="B667" s="398">
        <v>76</v>
      </c>
    </row>
    <row r="668" spans="1:2" x14ac:dyDescent="0.3">
      <c r="A668" s="397">
        <v>666</v>
      </c>
      <c r="B668" s="398">
        <v>77</v>
      </c>
    </row>
    <row r="669" spans="1:2" x14ac:dyDescent="0.3">
      <c r="A669" s="397">
        <v>667</v>
      </c>
      <c r="B669" s="398">
        <v>77</v>
      </c>
    </row>
    <row r="670" spans="1:2" x14ac:dyDescent="0.3">
      <c r="A670" s="397">
        <v>668</v>
      </c>
      <c r="B670" s="398">
        <v>77</v>
      </c>
    </row>
    <row r="671" spans="1:2" x14ac:dyDescent="0.3">
      <c r="A671" s="397">
        <v>669</v>
      </c>
      <c r="B671" s="398">
        <v>77</v>
      </c>
    </row>
    <row r="672" spans="1:2" x14ac:dyDescent="0.3">
      <c r="A672" s="397">
        <v>670</v>
      </c>
      <c r="B672" s="398">
        <v>77</v>
      </c>
    </row>
    <row r="673" spans="1:2" x14ac:dyDescent="0.3">
      <c r="A673" s="397">
        <v>671</v>
      </c>
      <c r="B673" s="398">
        <v>77</v>
      </c>
    </row>
    <row r="674" spans="1:2" x14ac:dyDescent="0.3">
      <c r="A674" s="397">
        <v>672</v>
      </c>
      <c r="B674" s="398">
        <v>77</v>
      </c>
    </row>
    <row r="675" spans="1:2" x14ac:dyDescent="0.3">
      <c r="A675" s="397">
        <v>673</v>
      </c>
      <c r="B675" s="398">
        <v>77</v>
      </c>
    </row>
    <row r="676" spans="1:2" x14ac:dyDescent="0.3">
      <c r="A676" s="397">
        <v>674</v>
      </c>
      <c r="B676" s="398">
        <v>77</v>
      </c>
    </row>
    <row r="677" spans="1:2" x14ac:dyDescent="0.3">
      <c r="A677" s="397">
        <v>675</v>
      </c>
      <c r="B677" s="398">
        <v>77</v>
      </c>
    </row>
    <row r="678" spans="1:2" x14ac:dyDescent="0.3">
      <c r="A678" s="397">
        <v>676</v>
      </c>
      <c r="B678" s="398">
        <v>77</v>
      </c>
    </row>
    <row r="679" spans="1:2" x14ac:dyDescent="0.3">
      <c r="A679" s="397">
        <v>677</v>
      </c>
      <c r="B679" s="398">
        <v>77</v>
      </c>
    </row>
    <row r="680" spans="1:2" x14ac:dyDescent="0.3">
      <c r="A680" s="397">
        <v>678</v>
      </c>
      <c r="B680" s="398">
        <v>77</v>
      </c>
    </row>
    <row r="681" spans="1:2" x14ac:dyDescent="0.3">
      <c r="A681" s="397">
        <v>679</v>
      </c>
      <c r="B681" s="398">
        <v>78</v>
      </c>
    </row>
    <row r="682" spans="1:2" x14ac:dyDescent="0.3">
      <c r="A682" s="397">
        <v>680</v>
      </c>
      <c r="B682" s="398">
        <v>78</v>
      </c>
    </row>
    <row r="683" spans="1:2" x14ac:dyDescent="0.3">
      <c r="A683" s="397">
        <v>681</v>
      </c>
      <c r="B683" s="398">
        <v>78</v>
      </c>
    </row>
    <row r="684" spans="1:2" x14ac:dyDescent="0.3">
      <c r="A684" s="397">
        <v>682</v>
      </c>
      <c r="B684" s="398">
        <v>78</v>
      </c>
    </row>
    <row r="685" spans="1:2" x14ac:dyDescent="0.3">
      <c r="A685" s="397">
        <v>683</v>
      </c>
      <c r="B685" s="398">
        <v>78</v>
      </c>
    </row>
    <row r="686" spans="1:2" x14ac:dyDescent="0.3">
      <c r="A686" s="397">
        <v>684</v>
      </c>
      <c r="B686" s="398">
        <v>78</v>
      </c>
    </row>
    <row r="687" spans="1:2" x14ac:dyDescent="0.3">
      <c r="A687" s="397">
        <v>685</v>
      </c>
      <c r="B687" s="398">
        <v>78</v>
      </c>
    </row>
    <row r="688" spans="1:2" x14ac:dyDescent="0.3">
      <c r="A688" s="397">
        <v>686</v>
      </c>
      <c r="B688" s="398">
        <v>78</v>
      </c>
    </row>
    <row r="689" spans="1:2" x14ac:dyDescent="0.3">
      <c r="A689" s="397">
        <v>687</v>
      </c>
      <c r="B689" s="398">
        <v>78</v>
      </c>
    </row>
    <row r="690" spans="1:2" x14ac:dyDescent="0.3">
      <c r="A690" s="397">
        <v>688</v>
      </c>
      <c r="B690" s="398">
        <v>78</v>
      </c>
    </row>
    <row r="691" spans="1:2" x14ac:dyDescent="0.3">
      <c r="A691" s="397">
        <v>689</v>
      </c>
      <c r="B691" s="398">
        <v>78</v>
      </c>
    </row>
    <row r="692" spans="1:2" x14ac:dyDescent="0.3">
      <c r="A692" s="397">
        <v>690</v>
      </c>
      <c r="B692" s="398">
        <v>79</v>
      </c>
    </row>
    <row r="693" spans="1:2" x14ac:dyDescent="0.3">
      <c r="A693" s="397">
        <v>691</v>
      </c>
      <c r="B693" s="398">
        <v>79</v>
      </c>
    </row>
    <row r="694" spans="1:2" x14ac:dyDescent="0.3">
      <c r="A694" s="397">
        <v>692</v>
      </c>
      <c r="B694" s="398">
        <v>79</v>
      </c>
    </row>
    <row r="695" spans="1:2" x14ac:dyDescent="0.3">
      <c r="A695" s="397">
        <v>693</v>
      </c>
      <c r="B695" s="398">
        <v>79</v>
      </c>
    </row>
    <row r="696" spans="1:2" x14ac:dyDescent="0.3">
      <c r="A696" s="397">
        <v>694</v>
      </c>
      <c r="B696" s="398">
        <v>79</v>
      </c>
    </row>
    <row r="697" spans="1:2" x14ac:dyDescent="0.3">
      <c r="A697" s="397">
        <v>695</v>
      </c>
      <c r="B697" s="398">
        <v>79</v>
      </c>
    </row>
    <row r="698" spans="1:2" x14ac:dyDescent="0.3">
      <c r="A698" s="397">
        <v>696</v>
      </c>
      <c r="B698" s="398">
        <v>79</v>
      </c>
    </row>
    <row r="699" spans="1:2" x14ac:dyDescent="0.3">
      <c r="A699" s="397">
        <v>697</v>
      </c>
      <c r="B699" s="398">
        <v>79</v>
      </c>
    </row>
    <row r="700" spans="1:2" x14ac:dyDescent="0.3">
      <c r="A700" s="397">
        <v>698</v>
      </c>
      <c r="B700" s="398">
        <v>79</v>
      </c>
    </row>
    <row r="701" spans="1:2" x14ac:dyDescent="0.3">
      <c r="A701" s="397">
        <v>699</v>
      </c>
      <c r="B701" s="398">
        <v>79</v>
      </c>
    </row>
    <row r="702" spans="1:2" x14ac:dyDescent="0.3">
      <c r="A702" s="397">
        <v>700</v>
      </c>
      <c r="B702" s="398">
        <v>80</v>
      </c>
    </row>
    <row r="703" spans="1:2" x14ac:dyDescent="0.3">
      <c r="A703" s="397">
        <v>701</v>
      </c>
      <c r="B703" s="398">
        <v>80</v>
      </c>
    </row>
    <row r="704" spans="1:2" x14ac:dyDescent="0.3">
      <c r="A704" s="397">
        <v>702</v>
      </c>
      <c r="B704" s="398">
        <v>80</v>
      </c>
    </row>
    <row r="705" spans="1:2" x14ac:dyDescent="0.3">
      <c r="A705" s="397">
        <v>703</v>
      </c>
      <c r="B705" s="398">
        <v>80</v>
      </c>
    </row>
    <row r="706" spans="1:2" x14ac:dyDescent="0.3">
      <c r="A706" s="397">
        <v>704</v>
      </c>
      <c r="B706" s="398">
        <v>80</v>
      </c>
    </row>
    <row r="707" spans="1:2" x14ac:dyDescent="0.3">
      <c r="A707" s="397">
        <v>705</v>
      </c>
      <c r="B707" s="398">
        <v>80</v>
      </c>
    </row>
    <row r="708" spans="1:2" x14ac:dyDescent="0.3">
      <c r="A708" s="397">
        <v>706</v>
      </c>
      <c r="B708" s="398">
        <v>81</v>
      </c>
    </row>
    <row r="709" spans="1:2" x14ac:dyDescent="0.3">
      <c r="A709" s="397">
        <v>707</v>
      </c>
      <c r="B709" s="398">
        <v>81</v>
      </c>
    </row>
    <row r="710" spans="1:2" x14ac:dyDescent="0.3">
      <c r="A710" s="397">
        <v>708</v>
      </c>
      <c r="B710" s="398">
        <v>81</v>
      </c>
    </row>
    <row r="711" spans="1:2" x14ac:dyDescent="0.3">
      <c r="A711" s="397">
        <v>709</v>
      </c>
      <c r="B711" s="398">
        <v>81</v>
      </c>
    </row>
    <row r="712" spans="1:2" x14ac:dyDescent="0.3">
      <c r="A712" s="397">
        <v>710</v>
      </c>
      <c r="B712" s="398">
        <v>81</v>
      </c>
    </row>
    <row r="713" spans="1:2" x14ac:dyDescent="0.3">
      <c r="A713" s="397">
        <v>711</v>
      </c>
      <c r="B713" s="398">
        <v>81</v>
      </c>
    </row>
    <row r="714" spans="1:2" x14ac:dyDescent="0.3">
      <c r="A714" s="397">
        <v>712</v>
      </c>
      <c r="B714" s="398">
        <v>81</v>
      </c>
    </row>
    <row r="715" spans="1:2" x14ac:dyDescent="0.3">
      <c r="A715" s="397">
        <v>713</v>
      </c>
      <c r="B715" s="398">
        <v>81</v>
      </c>
    </row>
    <row r="716" spans="1:2" x14ac:dyDescent="0.3">
      <c r="A716" s="397">
        <v>714</v>
      </c>
      <c r="B716" s="398">
        <v>81</v>
      </c>
    </row>
    <row r="717" spans="1:2" x14ac:dyDescent="0.3">
      <c r="A717" s="397">
        <v>715</v>
      </c>
      <c r="B717" s="398">
        <v>81</v>
      </c>
    </row>
    <row r="718" spans="1:2" x14ac:dyDescent="0.3">
      <c r="A718" s="397">
        <v>716</v>
      </c>
      <c r="B718" s="398">
        <v>81</v>
      </c>
    </row>
    <row r="719" spans="1:2" x14ac:dyDescent="0.3">
      <c r="A719" s="397">
        <v>717</v>
      </c>
      <c r="B719" s="398">
        <v>81</v>
      </c>
    </row>
    <row r="720" spans="1:2" x14ac:dyDescent="0.3">
      <c r="A720" s="397">
        <v>718</v>
      </c>
      <c r="B720" s="398">
        <v>81</v>
      </c>
    </row>
    <row r="721" spans="1:2" x14ac:dyDescent="0.3">
      <c r="A721" s="397">
        <v>719</v>
      </c>
      <c r="B721" s="398">
        <v>81</v>
      </c>
    </row>
    <row r="722" spans="1:2" x14ac:dyDescent="0.3">
      <c r="A722" s="397">
        <v>720</v>
      </c>
      <c r="B722" s="398">
        <v>82</v>
      </c>
    </row>
    <row r="723" spans="1:2" x14ac:dyDescent="0.3">
      <c r="A723" s="397">
        <v>721</v>
      </c>
      <c r="B723" s="398">
        <v>82</v>
      </c>
    </row>
    <row r="724" spans="1:2" x14ac:dyDescent="0.3">
      <c r="A724" s="397">
        <v>722</v>
      </c>
      <c r="B724" s="398">
        <v>82</v>
      </c>
    </row>
    <row r="725" spans="1:2" x14ac:dyDescent="0.3">
      <c r="A725" s="397">
        <v>723</v>
      </c>
      <c r="B725" s="398">
        <v>82</v>
      </c>
    </row>
    <row r="726" spans="1:2" x14ac:dyDescent="0.3">
      <c r="A726" s="397">
        <v>724</v>
      </c>
      <c r="B726" s="398">
        <v>82</v>
      </c>
    </row>
    <row r="727" spans="1:2" x14ac:dyDescent="0.3">
      <c r="A727" s="397">
        <v>725</v>
      </c>
      <c r="B727" s="398">
        <v>82</v>
      </c>
    </row>
    <row r="728" spans="1:2" x14ac:dyDescent="0.3">
      <c r="A728" s="397">
        <v>726</v>
      </c>
      <c r="B728" s="398">
        <v>82</v>
      </c>
    </row>
    <row r="729" spans="1:2" x14ac:dyDescent="0.3">
      <c r="A729" s="397">
        <v>727</v>
      </c>
      <c r="B729" s="398">
        <v>82</v>
      </c>
    </row>
    <row r="730" spans="1:2" x14ac:dyDescent="0.3">
      <c r="A730" s="397">
        <v>728</v>
      </c>
      <c r="B730" s="398">
        <v>82</v>
      </c>
    </row>
    <row r="731" spans="1:2" x14ac:dyDescent="0.3">
      <c r="A731" s="397">
        <v>729</v>
      </c>
      <c r="B731" s="398">
        <v>82</v>
      </c>
    </row>
    <row r="732" spans="1:2" x14ac:dyDescent="0.3">
      <c r="A732" s="397">
        <v>730</v>
      </c>
      <c r="B732" s="398">
        <v>83</v>
      </c>
    </row>
    <row r="733" spans="1:2" x14ac:dyDescent="0.3">
      <c r="A733" s="397">
        <v>731</v>
      </c>
      <c r="B733" s="398">
        <v>83</v>
      </c>
    </row>
    <row r="734" spans="1:2" x14ac:dyDescent="0.3">
      <c r="A734" s="397">
        <v>732</v>
      </c>
      <c r="B734" s="398">
        <v>83</v>
      </c>
    </row>
    <row r="735" spans="1:2" x14ac:dyDescent="0.3">
      <c r="A735" s="397">
        <v>733</v>
      </c>
      <c r="B735" s="398">
        <v>83</v>
      </c>
    </row>
    <row r="736" spans="1:2" x14ac:dyDescent="0.3">
      <c r="A736" s="397">
        <v>734</v>
      </c>
      <c r="B736" s="398">
        <v>83</v>
      </c>
    </row>
    <row r="737" spans="1:2" x14ac:dyDescent="0.3">
      <c r="A737" s="397">
        <v>735</v>
      </c>
      <c r="B737" s="398">
        <v>83</v>
      </c>
    </row>
    <row r="738" spans="1:2" x14ac:dyDescent="0.3">
      <c r="A738" s="397">
        <v>736</v>
      </c>
      <c r="B738" s="398">
        <v>83</v>
      </c>
    </row>
    <row r="739" spans="1:2" x14ac:dyDescent="0.3">
      <c r="A739" s="397">
        <v>737</v>
      </c>
      <c r="B739" s="398">
        <v>83</v>
      </c>
    </row>
    <row r="740" spans="1:2" x14ac:dyDescent="0.3">
      <c r="A740" s="397">
        <v>738</v>
      </c>
      <c r="B740" s="398">
        <v>83</v>
      </c>
    </row>
    <row r="741" spans="1:2" x14ac:dyDescent="0.3">
      <c r="A741" s="397">
        <v>739</v>
      </c>
      <c r="B741" s="398">
        <v>83</v>
      </c>
    </row>
    <row r="742" spans="1:2" x14ac:dyDescent="0.3">
      <c r="A742" s="397">
        <v>740</v>
      </c>
      <c r="B742" s="398">
        <v>83</v>
      </c>
    </row>
    <row r="743" spans="1:2" x14ac:dyDescent="0.3">
      <c r="A743" s="397">
        <v>741</v>
      </c>
      <c r="B743" s="398">
        <v>84</v>
      </c>
    </row>
    <row r="744" spans="1:2" x14ac:dyDescent="0.3">
      <c r="A744" s="397">
        <v>742</v>
      </c>
      <c r="B744" s="398">
        <v>84</v>
      </c>
    </row>
    <row r="745" spans="1:2" x14ac:dyDescent="0.3">
      <c r="A745" s="397">
        <v>743</v>
      </c>
      <c r="B745" s="398">
        <v>84</v>
      </c>
    </row>
    <row r="746" spans="1:2" x14ac:dyDescent="0.3">
      <c r="A746" s="397">
        <v>744</v>
      </c>
      <c r="B746" s="398">
        <v>84</v>
      </c>
    </row>
    <row r="747" spans="1:2" x14ac:dyDescent="0.3">
      <c r="A747" s="397">
        <v>745</v>
      </c>
      <c r="B747" s="398">
        <v>84</v>
      </c>
    </row>
    <row r="748" spans="1:2" x14ac:dyDescent="0.3">
      <c r="A748" s="397">
        <v>746</v>
      </c>
      <c r="B748" s="398">
        <v>84</v>
      </c>
    </row>
    <row r="749" spans="1:2" x14ac:dyDescent="0.3">
      <c r="A749" s="397">
        <v>747</v>
      </c>
      <c r="B749" s="398">
        <v>84</v>
      </c>
    </row>
    <row r="750" spans="1:2" x14ac:dyDescent="0.3">
      <c r="A750" s="397">
        <v>748</v>
      </c>
      <c r="B750" s="398">
        <v>84</v>
      </c>
    </row>
    <row r="751" spans="1:2" x14ac:dyDescent="0.3">
      <c r="A751" s="397">
        <v>749</v>
      </c>
      <c r="B751" s="398">
        <v>84</v>
      </c>
    </row>
    <row r="752" spans="1:2" x14ac:dyDescent="0.3">
      <c r="A752" s="397">
        <v>750</v>
      </c>
      <c r="B752" s="398">
        <v>85</v>
      </c>
    </row>
    <row r="753" spans="1:2" x14ac:dyDescent="0.3">
      <c r="A753" s="397">
        <v>751</v>
      </c>
      <c r="B753" s="398">
        <v>85</v>
      </c>
    </row>
    <row r="754" spans="1:2" x14ac:dyDescent="0.3">
      <c r="A754" s="397">
        <v>752</v>
      </c>
      <c r="B754" s="398">
        <v>85</v>
      </c>
    </row>
    <row r="755" spans="1:2" x14ac:dyDescent="0.3">
      <c r="A755" s="397">
        <v>753</v>
      </c>
      <c r="B755" s="398">
        <v>85</v>
      </c>
    </row>
    <row r="756" spans="1:2" x14ac:dyDescent="0.3">
      <c r="A756" s="397">
        <v>754</v>
      </c>
      <c r="B756" s="398">
        <v>85</v>
      </c>
    </row>
    <row r="757" spans="1:2" x14ac:dyDescent="0.3">
      <c r="A757" s="397">
        <v>755</v>
      </c>
      <c r="B757" s="398">
        <v>85</v>
      </c>
    </row>
    <row r="758" spans="1:2" x14ac:dyDescent="0.3">
      <c r="A758" s="397">
        <v>756</v>
      </c>
      <c r="B758" s="398">
        <v>85</v>
      </c>
    </row>
    <row r="759" spans="1:2" x14ac:dyDescent="0.3">
      <c r="A759" s="397">
        <v>757</v>
      </c>
      <c r="B759" s="398">
        <v>85</v>
      </c>
    </row>
    <row r="760" spans="1:2" x14ac:dyDescent="0.3">
      <c r="A760" s="397">
        <v>758</v>
      </c>
      <c r="B760" s="398">
        <v>85</v>
      </c>
    </row>
    <row r="761" spans="1:2" x14ac:dyDescent="0.3">
      <c r="A761" s="397">
        <v>759</v>
      </c>
      <c r="B761" s="398">
        <v>85</v>
      </c>
    </row>
    <row r="762" spans="1:2" x14ac:dyDescent="0.3">
      <c r="A762" s="397">
        <v>760</v>
      </c>
      <c r="B762" s="398">
        <v>85</v>
      </c>
    </row>
    <row r="763" spans="1:2" x14ac:dyDescent="0.3">
      <c r="A763" s="397">
        <v>761</v>
      </c>
      <c r="B763" s="398">
        <v>85</v>
      </c>
    </row>
    <row r="764" spans="1:2" x14ac:dyDescent="0.3">
      <c r="A764" s="397">
        <v>762</v>
      </c>
      <c r="B764" s="398">
        <v>85</v>
      </c>
    </row>
    <row r="765" spans="1:2" x14ac:dyDescent="0.3">
      <c r="A765" s="397">
        <v>763</v>
      </c>
      <c r="B765" s="398">
        <v>85</v>
      </c>
    </row>
    <row r="766" spans="1:2" x14ac:dyDescent="0.3">
      <c r="A766" s="397">
        <v>764</v>
      </c>
      <c r="B766" s="398">
        <v>85</v>
      </c>
    </row>
    <row r="767" spans="1:2" x14ac:dyDescent="0.3">
      <c r="A767" s="397">
        <v>765</v>
      </c>
      <c r="B767" s="398">
        <v>85</v>
      </c>
    </row>
    <row r="768" spans="1:2" x14ac:dyDescent="0.3">
      <c r="A768" s="397">
        <v>766</v>
      </c>
      <c r="B768" s="398">
        <v>85</v>
      </c>
    </row>
    <row r="769" spans="1:2" x14ac:dyDescent="0.3">
      <c r="A769" s="397">
        <v>767</v>
      </c>
      <c r="B769" s="398">
        <v>85</v>
      </c>
    </row>
    <row r="770" spans="1:2" x14ac:dyDescent="0.3">
      <c r="A770" s="397">
        <v>768</v>
      </c>
      <c r="B770" s="398">
        <v>85</v>
      </c>
    </row>
    <row r="771" spans="1:2" x14ac:dyDescent="0.3">
      <c r="A771" s="397">
        <v>769</v>
      </c>
      <c r="B771" s="398">
        <v>85</v>
      </c>
    </row>
    <row r="772" spans="1:2" x14ac:dyDescent="0.3">
      <c r="A772" s="397">
        <v>770</v>
      </c>
      <c r="B772" s="398">
        <v>85</v>
      </c>
    </row>
    <row r="773" spans="1:2" x14ac:dyDescent="0.3">
      <c r="A773" s="397">
        <v>771</v>
      </c>
      <c r="B773" s="398">
        <v>85</v>
      </c>
    </row>
    <row r="774" spans="1:2" x14ac:dyDescent="0.3">
      <c r="A774" s="397">
        <v>772</v>
      </c>
      <c r="B774" s="398">
        <v>85</v>
      </c>
    </row>
    <row r="775" spans="1:2" x14ac:dyDescent="0.3">
      <c r="A775" s="397">
        <v>773</v>
      </c>
      <c r="B775" s="398">
        <v>85</v>
      </c>
    </row>
    <row r="776" spans="1:2" x14ac:dyDescent="0.3">
      <c r="A776" s="397">
        <v>774</v>
      </c>
      <c r="B776" s="398">
        <v>85</v>
      </c>
    </row>
    <row r="777" spans="1:2" x14ac:dyDescent="0.3">
      <c r="A777" s="397">
        <v>775</v>
      </c>
      <c r="B777" s="398">
        <v>85</v>
      </c>
    </row>
    <row r="778" spans="1:2" x14ac:dyDescent="0.3">
      <c r="A778" s="397">
        <v>776</v>
      </c>
      <c r="B778" s="398">
        <v>85</v>
      </c>
    </row>
    <row r="779" spans="1:2" x14ac:dyDescent="0.3">
      <c r="A779" s="397">
        <v>777</v>
      </c>
      <c r="B779" s="398">
        <v>85</v>
      </c>
    </row>
    <row r="780" spans="1:2" x14ac:dyDescent="0.3">
      <c r="A780" s="397">
        <v>778</v>
      </c>
      <c r="B780" s="398">
        <v>85</v>
      </c>
    </row>
    <row r="781" spans="1:2" x14ac:dyDescent="0.3">
      <c r="A781" s="397">
        <v>779</v>
      </c>
      <c r="B781" s="398">
        <v>85</v>
      </c>
    </row>
    <row r="782" spans="1:2" x14ac:dyDescent="0.3">
      <c r="A782" s="397">
        <v>780</v>
      </c>
      <c r="B782" s="398">
        <v>85</v>
      </c>
    </row>
    <row r="783" spans="1:2" x14ac:dyDescent="0.3">
      <c r="A783" s="397">
        <v>781</v>
      </c>
      <c r="B783" s="398">
        <v>85</v>
      </c>
    </row>
    <row r="784" spans="1:2" x14ac:dyDescent="0.3">
      <c r="A784" s="397">
        <v>782</v>
      </c>
      <c r="B784" s="398">
        <v>85</v>
      </c>
    </row>
    <row r="785" spans="1:2" x14ac:dyDescent="0.3">
      <c r="A785" s="397">
        <v>783</v>
      </c>
      <c r="B785" s="398">
        <v>85</v>
      </c>
    </row>
    <row r="786" spans="1:2" x14ac:dyDescent="0.3">
      <c r="A786" s="397">
        <v>784</v>
      </c>
      <c r="B786" s="398">
        <v>85</v>
      </c>
    </row>
    <row r="787" spans="1:2" x14ac:dyDescent="0.3">
      <c r="A787" s="397">
        <v>785</v>
      </c>
      <c r="B787" s="398">
        <v>85</v>
      </c>
    </row>
    <row r="788" spans="1:2" x14ac:dyDescent="0.3">
      <c r="A788" s="397">
        <v>786</v>
      </c>
      <c r="B788" s="398">
        <v>85</v>
      </c>
    </row>
    <row r="789" spans="1:2" x14ac:dyDescent="0.3">
      <c r="A789" s="397">
        <v>787</v>
      </c>
      <c r="B789" s="398">
        <v>85</v>
      </c>
    </row>
    <row r="790" spans="1:2" x14ac:dyDescent="0.3">
      <c r="A790" s="397">
        <v>788</v>
      </c>
      <c r="B790" s="398">
        <v>85</v>
      </c>
    </row>
    <row r="791" spans="1:2" x14ac:dyDescent="0.3">
      <c r="A791" s="397">
        <v>789</v>
      </c>
      <c r="B791" s="398">
        <v>85</v>
      </c>
    </row>
    <row r="792" spans="1:2" x14ac:dyDescent="0.3">
      <c r="A792" s="397">
        <v>790</v>
      </c>
      <c r="B792" s="398">
        <v>85</v>
      </c>
    </row>
    <row r="793" spans="1:2" x14ac:dyDescent="0.3">
      <c r="A793" s="397">
        <v>791</v>
      </c>
      <c r="B793" s="398">
        <v>86</v>
      </c>
    </row>
    <row r="794" spans="1:2" x14ac:dyDescent="0.3">
      <c r="A794" s="397">
        <v>792</v>
      </c>
      <c r="B794" s="398">
        <v>86</v>
      </c>
    </row>
    <row r="795" spans="1:2" x14ac:dyDescent="0.3">
      <c r="A795" s="397">
        <v>793</v>
      </c>
      <c r="B795" s="398">
        <v>86</v>
      </c>
    </row>
    <row r="796" spans="1:2" x14ac:dyDescent="0.3">
      <c r="A796" s="397">
        <v>794</v>
      </c>
      <c r="B796" s="398">
        <v>86</v>
      </c>
    </row>
    <row r="797" spans="1:2" x14ac:dyDescent="0.3">
      <c r="A797" s="397">
        <v>795</v>
      </c>
      <c r="B797" s="398">
        <v>86</v>
      </c>
    </row>
    <row r="798" spans="1:2" x14ac:dyDescent="0.3">
      <c r="A798" s="397">
        <v>796</v>
      </c>
      <c r="B798" s="398">
        <v>86</v>
      </c>
    </row>
    <row r="799" spans="1:2" x14ac:dyDescent="0.3">
      <c r="A799" s="397">
        <v>797</v>
      </c>
      <c r="B799" s="398">
        <v>86</v>
      </c>
    </row>
    <row r="800" spans="1:2" x14ac:dyDescent="0.3">
      <c r="A800" s="397">
        <v>798</v>
      </c>
      <c r="B800" s="398">
        <v>86</v>
      </c>
    </row>
    <row r="801" spans="1:2" x14ac:dyDescent="0.3">
      <c r="A801" s="397">
        <v>799</v>
      </c>
      <c r="B801" s="398">
        <v>86</v>
      </c>
    </row>
    <row r="802" spans="1:2" x14ac:dyDescent="0.3">
      <c r="A802" s="397">
        <v>800</v>
      </c>
      <c r="B802" s="398">
        <v>86</v>
      </c>
    </row>
    <row r="803" spans="1:2" x14ac:dyDescent="0.3">
      <c r="A803" s="397">
        <v>801</v>
      </c>
      <c r="B803" s="398">
        <v>86</v>
      </c>
    </row>
    <row r="804" spans="1:2" x14ac:dyDescent="0.3">
      <c r="A804" s="397">
        <v>802</v>
      </c>
      <c r="B804" s="398">
        <v>86</v>
      </c>
    </row>
    <row r="805" spans="1:2" x14ac:dyDescent="0.3">
      <c r="A805" s="397">
        <v>803</v>
      </c>
      <c r="B805" s="398">
        <v>86</v>
      </c>
    </row>
    <row r="806" spans="1:2" x14ac:dyDescent="0.3">
      <c r="A806" s="397">
        <v>804</v>
      </c>
      <c r="B806" s="398">
        <v>86</v>
      </c>
    </row>
    <row r="807" spans="1:2" x14ac:dyDescent="0.3">
      <c r="A807" s="397">
        <v>805</v>
      </c>
      <c r="B807" s="398">
        <v>86</v>
      </c>
    </row>
    <row r="808" spans="1:2" x14ac:dyDescent="0.3">
      <c r="A808" s="397">
        <v>806</v>
      </c>
      <c r="B808" s="398">
        <v>86</v>
      </c>
    </row>
    <row r="809" spans="1:2" x14ac:dyDescent="0.3">
      <c r="A809" s="397">
        <v>807</v>
      </c>
      <c r="B809" s="398">
        <v>86</v>
      </c>
    </row>
    <row r="810" spans="1:2" x14ac:dyDescent="0.3">
      <c r="A810" s="397">
        <v>808</v>
      </c>
      <c r="B810" s="398">
        <v>86</v>
      </c>
    </row>
    <row r="811" spans="1:2" x14ac:dyDescent="0.3">
      <c r="A811" s="397">
        <v>809</v>
      </c>
      <c r="B811" s="398">
        <v>86</v>
      </c>
    </row>
    <row r="812" spans="1:2" x14ac:dyDescent="0.3">
      <c r="A812" s="397">
        <v>810</v>
      </c>
      <c r="B812" s="398">
        <v>86</v>
      </c>
    </row>
    <row r="813" spans="1:2" x14ac:dyDescent="0.3">
      <c r="A813" s="397">
        <v>811</v>
      </c>
      <c r="B813" s="398">
        <v>86</v>
      </c>
    </row>
    <row r="814" spans="1:2" x14ac:dyDescent="0.3">
      <c r="A814" s="397">
        <v>812</v>
      </c>
      <c r="B814" s="398">
        <v>86</v>
      </c>
    </row>
    <row r="815" spans="1:2" x14ac:dyDescent="0.3">
      <c r="A815" s="397">
        <v>813</v>
      </c>
      <c r="B815" s="398">
        <v>86</v>
      </c>
    </row>
    <row r="816" spans="1:2" x14ac:dyDescent="0.3">
      <c r="A816" s="397">
        <v>814</v>
      </c>
      <c r="B816" s="398">
        <v>86</v>
      </c>
    </row>
    <row r="817" spans="1:2" x14ac:dyDescent="0.3">
      <c r="A817" s="397">
        <v>815</v>
      </c>
      <c r="B817" s="398">
        <v>86</v>
      </c>
    </row>
    <row r="818" spans="1:2" x14ac:dyDescent="0.3">
      <c r="A818" s="397">
        <v>816</v>
      </c>
      <c r="B818" s="398">
        <v>86</v>
      </c>
    </row>
    <row r="819" spans="1:2" x14ac:dyDescent="0.3">
      <c r="A819" s="397">
        <v>817</v>
      </c>
      <c r="B819" s="398">
        <v>86</v>
      </c>
    </row>
    <row r="820" spans="1:2" x14ac:dyDescent="0.3">
      <c r="A820" s="397">
        <v>818</v>
      </c>
      <c r="B820" s="398">
        <v>86</v>
      </c>
    </row>
    <row r="821" spans="1:2" x14ac:dyDescent="0.3">
      <c r="A821" s="397">
        <v>819</v>
      </c>
      <c r="B821" s="398">
        <v>86</v>
      </c>
    </row>
    <row r="822" spans="1:2" x14ac:dyDescent="0.3">
      <c r="A822" s="397">
        <v>820</v>
      </c>
      <c r="B822" s="398">
        <v>86</v>
      </c>
    </row>
    <row r="823" spans="1:2" x14ac:dyDescent="0.3">
      <c r="A823" s="397">
        <v>821</v>
      </c>
      <c r="B823" s="398">
        <v>86</v>
      </c>
    </row>
    <row r="824" spans="1:2" x14ac:dyDescent="0.3">
      <c r="A824" s="397">
        <v>822</v>
      </c>
      <c r="B824" s="398">
        <v>86</v>
      </c>
    </row>
    <row r="825" spans="1:2" x14ac:dyDescent="0.3">
      <c r="A825" s="397">
        <v>823</v>
      </c>
      <c r="B825" s="398">
        <v>86</v>
      </c>
    </row>
    <row r="826" spans="1:2" x14ac:dyDescent="0.3">
      <c r="A826" s="397">
        <v>824</v>
      </c>
      <c r="B826" s="398">
        <v>86</v>
      </c>
    </row>
    <row r="827" spans="1:2" x14ac:dyDescent="0.3">
      <c r="A827" s="397">
        <v>825</v>
      </c>
      <c r="B827" s="398">
        <v>86</v>
      </c>
    </row>
    <row r="828" spans="1:2" x14ac:dyDescent="0.3">
      <c r="A828" s="397">
        <v>826</v>
      </c>
      <c r="B828" s="398">
        <v>86</v>
      </c>
    </row>
    <row r="829" spans="1:2" x14ac:dyDescent="0.3">
      <c r="A829" s="397">
        <v>827</v>
      </c>
      <c r="B829" s="398">
        <v>86</v>
      </c>
    </row>
    <row r="830" spans="1:2" x14ac:dyDescent="0.3">
      <c r="A830" s="397">
        <v>828</v>
      </c>
      <c r="B830" s="398">
        <v>86</v>
      </c>
    </row>
    <row r="831" spans="1:2" x14ac:dyDescent="0.3">
      <c r="A831" s="397">
        <v>829</v>
      </c>
      <c r="B831" s="398">
        <v>86</v>
      </c>
    </row>
    <row r="832" spans="1:2" x14ac:dyDescent="0.3">
      <c r="A832" s="397">
        <v>830</v>
      </c>
      <c r="B832" s="398">
        <v>86</v>
      </c>
    </row>
    <row r="833" spans="1:2" x14ac:dyDescent="0.3">
      <c r="A833" s="397">
        <v>831</v>
      </c>
      <c r="B833" s="398">
        <v>86</v>
      </c>
    </row>
    <row r="834" spans="1:2" x14ac:dyDescent="0.3">
      <c r="A834" s="397">
        <v>832</v>
      </c>
      <c r="B834" s="398">
        <v>86</v>
      </c>
    </row>
    <row r="835" spans="1:2" x14ac:dyDescent="0.3">
      <c r="A835" s="397">
        <v>833</v>
      </c>
      <c r="B835" s="398">
        <v>86</v>
      </c>
    </row>
    <row r="836" spans="1:2" x14ac:dyDescent="0.3">
      <c r="A836" s="397">
        <v>834</v>
      </c>
      <c r="B836" s="398">
        <v>86</v>
      </c>
    </row>
    <row r="837" spans="1:2" x14ac:dyDescent="0.3">
      <c r="A837" s="397">
        <v>835</v>
      </c>
      <c r="B837" s="398">
        <v>86</v>
      </c>
    </row>
    <row r="838" spans="1:2" x14ac:dyDescent="0.3">
      <c r="A838" s="397">
        <v>836</v>
      </c>
      <c r="B838" s="398">
        <v>86</v>
      </c>
    </row>
    <row r="839" spans="1:2" x14ac:dyDescent="0.3">
      <c r="A839" s="397">
        <v>837</v>
      </c>
      <c r="B839" s="398">
        <v>86</v>
      </c>
    </row>
    <row r="840" spans="1:2" x14ac:dyDescent="0.3">
      <c r="A840" s="397">
        <v>838</v>
      </c>
      <c r="B840" s="398">
        <v>86</v>
      </c>
    </row>
    <row r="841" spans="1:2" x14ac:dyDescent="0.3">
      <c r="A841" s="397">
        <v>839</v>
      </c>
      <c r="B841" s="398">
        <v>86</v>
      </c>
    </row>
    <row r="842" spans="1:2" x14ac:dyDescent="0.3">
      <c r="A842" s="397">
        <v>840</v>
      </c>
      <c r="B842" s="398">
        <v>86</v>
      </c>
    </row>
    <row r="843" spans="1:2" x14ac:dyDescent="0.3">
      <c r="A843" s="397">
        <v>841</v>
      </c>
      <c r="B843" s="398">
        <v>87</v>
      </c>
    </row>
    <row r="844" spans="1:2" x14ac:dyDescent="0.3">
      <c r="A844" s="397">
        <v>842</v>
      </c>
      <c r="B844" s="398">
        <v>87</v>
      </c>
    </row>
    <row r="845" spans="1:2" x14ac:dyDescent="0.3">
      <c r="A845" s="397">
        <v>843</v>
      </c>
      <c r="B845" s="398">
        <v>87</v>
      </c>
    </row>
    <row r="846" spans="1:2" x14ac:dyDescent="0.3">
      <c r="A846" s="397">
        <v>844</v>
      </c>
      <c r="B846" s="398">
        <v>87</v>
      </c>
    </row>
    <row r="847" spans="1:2" x14ac:dyDescent="0.3">
      <c r="A847" s="397">
        <v>845</v>
      </c>
      <c r="B847" s="398">
        <v>87</v>
      </c>
    </row>
    <row r="848" spans="1:2" x14ac:dyDescent="0.3">
      <c r="A848" s="397">
        <v>846</v>
      </c>
      <c r="B848" s="398">
        <v>87</v>
      </c>
    </row>
    <row r="849" spans="1:2" x14ac:dyDescent="0.3">
      <c r="A849" s="397">
        <v>847</v>
      </c>
      <c r="B849" s="398">
        <v>87</v>
      </c>
    </row>
    <row r="850" spans="1:2" x14ac:dyDescent="0.3">
      <c r="A850" s="397">
        <v>848</v>
      </c>
      <c r="B850" s="398">
        <v>87</v>
      </c>
    </row>
    <row r="851" spans="1:2" x14ac:dyDescent="0.3">
      <c r="A851" s="397">
        <v>849</v>
      </c>
      <c r="B851" s="398">
        <v>87</v>
      </c>
    </row>
    <row r="852" spans="1:2" x14ac:dyDescent="0.3">
      <c r="A852" s="397">
        <v>850</v>
      </c>
      <c r="B852" s="398">
        <v>87</v>
      </c>
    </row>
    <row r="853" spans="1:2" x14ac:dyDescent="0.3">
      <c r="A853" s="397">
        <v>851</v>
      </c>
      <c r="B853" s="398">
        <v>87</v>
      </c>
    </row>
    <row r="854" spans="1:2" x14ac:dyDescent="0.3">
      <c r="A854" s="397">
        <v>852</v>
      </c>
      <c r="B854" s="398">
        <v>87</v>
      </c>
    </row>
    <row r="855" spans="1:2" x14ac:dyDescent="0.3">
      <c r="A855" s="397">
        <v>853</v>
      </c>
      <c r="B855" s="398">
        <v>87</v>
      </c>
    </row>
    <row r="856" spans="1:2" x14ac:dyDescent="0.3">
      <c r="A856" s="397">
        <v>854</v>
      </c>
      <c r="B856" s="398">
        <v>87</v>
      </c>
    </row>
    <row r="857" spans="1:2" x14ac:dyDescent="0.3">
      <c r="A857" s="397">
        <v>855</v>
      </c>
      <c r="B857" s="398">
        <v>87</v>
      </c>
    </row>
    <row r="858" spans="1:2" x14ac:dyDescent="0.3">
      <c r="A858" s="397">
        <v>856</v>
      </c>
      <c r="B858" s="398">
        <v>87</v>
      </c>
    </row>
    <row r="859" spans="1:2" x14ac:dyDescent="0.3">
      <c r="A859" s="397">
        <v>857</v>
      </c>
      <c r="B859" s="398">
        <v>87</v>
      </c>
    </row>
    <row r="860" spans="1:2" x14ac:dyDescent="0.3">
      <c r="A860" s="397">
        <v>858</v>
      </c>
      <c r="B860" s="398">
        <v>87</v>
      </c>
    </row>
    <row r="861" spans="1:2" x14ac:dyDescent="0.3">
      <c r="A861" s="397">
        <v>859</v>
      </c>
      <c r="B861" s="398">
        <v>87</v>
      </c>
    </row>
    <row r="862" spans="1:2" x14ac:dyDescent="0.3">
      <c r="A862" s="397">
        <v>860</v>
      </c>
      <c r="B862" s="398">
        <v>87</v>
      </c>
    </row>
    <row r="863" spans="1:2" x14ac:dyDescent="0.3">
      <c r="A863" s="397">
        <v>861</v>
      </c>
      <c r="B863" s="398">
        <v>87</v>
      </c>
    </row>
    <row r="864" spans="1:2" x14ac:dyDescent="0.3">
      <c r="A864" s="397">
        <v>862</v>
      </c>
      <c r="B864" s="398">
        <v>87</v>
      </c>
    </row>
    <row r="865" spans="1:2" x14ac:dyDescent="0.3">
      <c r="A865" s="397">
        <v>863</v>
      </c>
      <c r="B865" s="398">
        <v>87</v>
      </c>
    </row>
    <row r="866" spans="1:2" x14ac:dyDescent="0.3">
      <c r="A866" s="397">
        <v>864</v>
      </c>
      <c r="B866" s="398">
        <v>87</v>
      </c>
    </row>
    <row r="867" spans="1:2" x14ac:dyDescent="0.3">
      <c r="A867" s="397">
        <v>865</v>
      </c>
      <c r="B867" s="398">
        <v>87</v>
      </c>
    </row>
    <row r="868" spans="1:2" x14ac:dyDescent="0.3">
      <c r="A868" s="397">
        <v>866</v>
      </c>
      <c r="B868" s="398">
        <v>87</v>
      </c>
    </row>
    <row r="869" spans="1:2" x14ac:dyDescent="0.3">
      <c r="A869" s="397">
        <v>867</v>
      </c>
      <c r="B869" s="398">
        <v>87</v>
      </c>
    </row>
    <row r="870" spans="1:2" x14ac:dyDescent="0.3">
      <c r="A870" s="397">
        <v>868</v>
      </c>
      <c r="B870" s="398">
        <v>87</v>
      </c>
    </row>
    <row r="871" spans="1:2" x14ac:dyDescent="0.3">
      <c r="A871" s="397">
        <v>869</v>
      </c>
      <c r="B871" s="398">
        <v>87</v>
      </c>
    </row>
    <row r="872" spans="1:2" x14ac:dyDescent="0.3">
      <c r="A872" s="397">
        <v>870</v>
      </c>
      <c r="B872" s="398">
        <v>87</v>
      </c>
    </row>
    <row r="873" spans="1:2" x14ac:dyDescent="0.3">
      <c r="A873" s="397">
        <v>871</v>
      </c>
      <c r="B873" s="398">
        <v>87</v>
      </c>
    </row>
    <row r="874" spans="1:2" x14ac:dyDescent="0.3">
      <c r="A874" s="397">
        <v>872</v>
      </c>
      <c r="B874" s="398">
        <v>87</v>
      </c>
    </row>
    <row r="875" spans="1:2" x14ac:dyDescent="0.3">
      <c r="A875" s="397">
        <v>873</v>
      </c>
      <c r="B875" s="398">
        <v>87</v>
      </c>
    </row>
    <row r="876" spans="1:2" x14ac:dyDescent="0.3">
      <c r="A876" s="397">
        <v>874</v>
      </c>
      <c r="B876" s="398">
        <v>87</v>
      </c>
    </row>
    <row r="877" spans="1:2" x14ac:dyDescent="0.3">
      <c r="A877" s="397">
        <v>875</v>
      </c>
      <c r="B877" s="398">
        <v>87</v>
      </c>
    </row>
    <row r="878" spans="1:2" x14ac:dyDescent="0.3">
      <c r="A878" s="397">
        <v>876</v>
      </c>
      <c r="B878" s="398">
        <v>87</v>
      </c>
    </row>
    <row r="879" spans="1:2" x14ac:dyDescent="0.3">
      <c r="A879" s="397">
        <v>877</v>
      </c>
      <c r="B879" s="398">
        <v>87</v>
      </c>
    </row>
    <row r="880" spans="1:2" x14ac:dyDescent="0.3">
      <c r="A880" s="397">
        <v>878</v>
      </c>
      <c r="B880" s="398">
        <v>87</v>
      </c>
    </row>
    <row r="881" spans="1:2" x14ac:dyDescent="0.3">
      <c r="A881" s="397">
        <v>879</v>
      </c>
      <c r="B881" s="398">
        <v>87</v>
      </c>
    </row>
    <row r="882" spans="1:2" x14ac:dyDescent="0.3">
      <c r="A882" s="397">
        <v>880</v>
      </c>
      <c r="B882" s="398">
        <v>87</v>
      </c>
    </row>
    <row r="883" spans="1:2" x14ac:dyDescent="0.3">
      <c r="A883" s="397">
        <v>881</v>
      </c>
      <c r="B883" s="398">
        <v>87</v>
      </c>
    </row>
    <row r="884" spans="1:2" x14ac:dyDescent="0.3">
      <c r="A884" s="397">
        <v>882</v>
      </c>
      <c r="B884" s="398">
        <v>87</v>
      </c>
    </row>
    <row r="885" spans="1:2" x14ac:dyDescent="0.3">
      <c r="A885" s="397">
        <v>883</v>
      </c>
      <c r="B885" s="398">
        <v>87</v>
      </c>
    </row>
    <row r="886" spans="1:2" x14ac:dyDescent="0.3">
      <c r="A886" s="397">
        <v>884</v>
      </c>
      <c r="B886" s="398">
        <v>87</v>
      </c>
    </row>
    <row r="887" spans="1:2" x14ac:dyDescent="0.3">
      <c r="A887" s="397">
        <v>885</v>
      </c>
      <c r="B887" s="398">
        <v>87</v>
      </c>
    </row>
    <row r="888" spans="1:2" x14ac:dyDescent="0.3">
      <c r="A888" s="397">
        <v>886</v>
      </c>
      <c r="B888" s="398">
        <v>87</v>
      </c>
    </row>
    <row r="889" spans="1:2" x14ac:dyDescent="0.3">
      <c r="A889" s="397">
        <v>887</v>
      </c>
      <c r="B889" s="398">
        <v>87</v>
      </c>
    </row>
    <row r="890" spans="1:2" x14ac:dyDescent="0.3">
      <c r="A890" s="397">
        <v>888</v>
      </c>
      <c r="B890" s="398">
        <v>87</v>
      </c>
    </row>
    <row r="891" spans="1:2" x14ac:dyDescent="0.3">
      <c r="A891" s="397">
        <v>889</v>
      </c>
      <c r="B891" s="398">
        <v>87</v>
      </c>
    </row>
    <row r="892" spans="1:2" x14ac:dyDescent="0.3">
      <c r="A892" s="397">
        <v>890</v>
      </c>
      <c r="B892" s="398">
        <v>87</v>
      </c>
    </row>
    <row r="893" spans="1:2" x14ac:dyDescent="0.3">
      <c r="A893" s="397">
        <v>891</v>
      </c>
      <c r="B893" s="398">
        <v>87</v>
      </c>
    </row>
    <row r="894" spans="1:2" x14ac:dyDescent="0.3">
      <c r="A894" s="397">
        <v>892</v>
      </c>
      <c r="B894" s="398">
        <v>87</v>
      </c>
    </row>
    <row r="895" spans="1:2" x14ac:dyDescent="0.3">
      <c r="A895" s="397">
        <v>893</v>
      </c>
      <c r="B895" s="398">
        <v>87</v>
      </c>
    </row>
    <row r="896" spans="1:2" x14ac:dyDescent="0.3">
      <c r="A896" s="397">
        <v>894</v>
      </c>
      <c r="B896" s="398">
        <v>87</v>
      </c>
    </row>
    <row r="897" spans="1:2" x14ac:dyDescent="0.3">
      <c r="A897" s="397">
        <v>895</v>
      </c>
      <c r="B897" s="398">
        <v>87</v>
      </c>
    </row>
    <row r="898" spans="1:2" x14ac:dyDescent="0.3">
      <c r="A898" s="397">
        <v>896</v>
      </c>
      <c r="B898" s="398">
        <v>87</v>
      </c>
    </row>
    <row r="899" spans="1:2" x14ac:dyDescent="0.3">
      <c r="A899" s="397">
        <v>897</v>
      </c>
      <c r="B899" s="398">
        <v>87</v>
      </c>
    </row>
    <row r="900" spans="1:2" x14ac:dyDescent="0.3">
      <c r="A900" s="397">
        <v>898</v>
      </c>
      <c r="B900" s="398">
        <v>87</v>
      </c>
    </row>
    <row r="901" spans="1:2" x14ac:dyDescent="0.3">
      <c r="A901" s="397">
        <v>899</v>
      </c>
      <c r="B901" s="398">
        <v>87</v>
      </c>
    </row>
    <row r="902" spans="1:2" x14ac:dyDescent="0.3">
      <c r="A902" s="397">
        <v>900</v>
      </c>
      <c r="B902" s="398">
        <v>87</v>
      </c>
    </row>
    <row r="903" spans="1:2" x14ac:dyDescent="0.3">
      <c r="A903" s="397">
        <v>901</v>
      </c>
      <c r="B903" s="398">
        <v>87</v>
      </c>
    </row>
    <row r="904" spans="1:2" x14ac:dyDescent="0.3">
      <c r="A904" s="397">
        <v>902</v>
      </c>
      <c r="B904" s="398">
        <v>87</v>
      </c>
    </row>
    <row r="905" spans="1:2" x14ac:dyDescent="0.3">
      <c r="A905" s="397">
        <v>903</v>
      </c>
      <c r="B905" s="398">
        <v>87</v>
      </c>
    </row>
    <row r="906" spans="1:2" x14ac:dyDescent="0.3">
      <c r="A906" s="397">
        <v>904</v>
      </c>
      <c r="B906" s="398">
        <v>87</v>
      </c>
    </row>
    <row r="907" spans="1:2" x14ac:dyDescent="0.3">
      <c r="A907" s="397">
        <v>905</v>
      </c>
      <c r="B907" s="398">
        <v>87</v>
      </c>
    </row>
    <row r="908" spans="1:2" x14ac:dyDescent="0.3">
      <c r="A908" s="397">
        <v>906</v>
      </c>
      <c r="B908" s="398">
        <v>87</v>
      </c>
    </row>
    <row r="909" spans="1:2" x14ac:dyDescent="0.3">
      <c r="A909" s="397">
        <v>907</v>
      </c>
      <c r="B909" s="398">
        <v>87</v>
      </c>
    </row>
    <row r="910" spans="1:2" x14ac:dyDescent="0.3">
      <c r="A910" s="397">
        <v>908</v>
      </c>
      <c r="B910" s="398">
        <v>87</v>
      </c>
    </row>
    <row r="911" spans="1:2" x14ac:dyDescent="0.3">
      <c r="A911" s="397">
        <v>909</v>
      </c>
      <c r="B911" s="398">
        <v>87</v>
      </c>
    </row>
    <row r="912" spans="1:2" x14ac:dyDescent="0.3">
      <c r="A912" s="397">
        <v>910</v>
      </c>
      <c r="B912" s="398">
        <v>87</v>
      </c>
    </row>
    <row r="913" spans="1:2" x14ac:dyDescent="0.3">
      <c r="A913" s="397">
        <v>911</v>
      </c>
      <c r="B913" s="398">
        <v>87</v>
      </c>
    </row>
    <row r="914" spans="1:2" x14ac:dyDescent="0.3">
      <c r="A914" s="397">
        <v>912</v>
      </c>
      <c r="B914" s="398">
        <v>87</v>
      </c>
    </row>
    <row r="915" spans="1:2" x14ac:dyDescent="0.3">
      <c r="A915" s="397">
        <v>913</v>
      </c>
      <c r="B915" s="398">
        <v>87</v>
      </c>
    </row>
    <row r="916" spans="1:2" x14ac:dyDescent="0.3">
      <c r="A916" s="397">
        <v>914</v>
      </c>
      <c r="B916" s="398">
        <v>87</v>
      </c>
    </row>
    <row r="917" spans="1:2" x14ac:dyDescent="0.3">
      <c r="A917" s="397">
        <v>915</v>
      </c>
      <c r="B917" s="398">
        <v>87</v>
      </c>
    </row>
    <row r="918" spans="1:2" x14ac:dyDescent="0.3">
      <c r="A918" s="397">
        <v>916</v>
      </c>
      <c r="B918" s="398">
        <v>87</v>
      </c>
    </row>
    <row r="919" spans="1:2" x14ac:dyDescent="0.3">
      <c r="A919" s="397">
        <v>917</v>
      </c>
      <c r="B919" s="398">
        <v>87</v>
      </c>
    </row>
    <row r="920" spans="1:2" x14ac:dyDescent="0.3">
      <c r="A920" s="397">
        <v>918</v>
      </c>
      <c r="B920" s="398">
        <v>87</v>
      </c>
    </row>
    <row r="921" spans="1:2" x14ac:dyDescent="0.3">
      <c r="A921" s="397">
        <v>919</v>
      </c>
      <c r="B921" s="398">
        <v>87</v>
      </c>
    </row>
    <row r="922" spans="1:2" x14ac:dyDescent="0.3">
      <c r="A922" s="397">
        <v>920</v>
      </c>
      <c r="B922" s="398">
        <v>87</v>
      </c>
    </row>
    <row r="923" spans="1:2" x14ac:dyDescent="0.3">
      <c r="A923" s="397">
        <v>921</v>
      </c>
      <c r="B923" s="398">
        <v>87</v>
      </c>
    </row>
    <row r="924" spans="1:2" x14ac:dyDescent="0.3">
      <c r="A924" s="397">
        <v>922</v>
      </c>
      <c r="B924" s="398">
        <v>87</v>
      </c>
    </row>
    <row r="925" spans="1:2" x14ac:dyDescent="0.3">
      <c r="A925" s="397">
        <v>923</v>
      </c>
      <c r="B925" s="398">
        <v>87</v>
      </c>
    </row>
    <row r="926" spans="1:2" x14ac:dyDescent="0.3">
      <c r="A926" s="397">
        <v>924</v>
      </c>
      <c r="B926" s="398">
        <v>87</v>
      </c>
    </row>
    <row r="927" spans="1:2" x14ac:dyDescent="0.3">
      <c r="A927" s="397">
        <v>925</v>
      </c>
      <c r="B927" s="398">
        <v>87</v>
      </c>
    </row>
    <row r="928" spans="1:2" x14ac:dyDescent="0.3">
      <c r="A928" s="397">
        <v>926</v>
      </c>
      <c r="B928" s="398">
        <v>87</v>
      </c>
    </row>
    <row r="929" spans="1:2" x14ac:dyDescent="0.3">
      <c r="A929" s="397">
        <v>927</v>
      </c>
      <c r="B929" s="398">
        <v>87</v>
      </c>
    </row>
    <row r="930" spans="1:2" x14ac:dyDescent="0.3">
      <c r="A930" s="397">
        <v>928</v>
      </c>
      <c r="B930" s="398">
        <v>87</v>
      </c>
    </row>
    <row r="931" spans="1:2" x14ac:dyDescent="0.3">
      <c r="A931" s="397">
        <v>929</v>
      </c>
      <c r="B931" s="398">
        <v>87</v>
      </c>
    </row>
    <row r="932" spans="1:2" x14ac:dyDescent="0.3">
      <c r="A932" s="397">
        <v>930</v>
      </c>
      <c r="B932" s="398">
        <v>87</v>
      </c>
    </row>
    <row r="933" spans="1:2" x14ac:dyDescent="0.3">
      <c r="A933" s="397">
        <v>931</v>
      </c>
      <c r="B933" s="398">
        <v>87</v>
      </c>
    </row>
    <row r="934" spans="1:2" x14ac:dyDescent="0.3">
      <c r="A934" s="397">
        <v>932</v>
      </c>
      <c r="B934" s="398">
        <v>87</v>
      </c>
    </row>
    <row r="935" spans="1:2" x14ac:dyDescent="0.3">
      <c r="A935" s="397">
        <v>933</v>
      </c>
      <c r="B935" s="398">
        <v>87</v>
      </c>
    </row>
    <row r="936" spans="1:2" x14ac:dyDescent="0.3">
      <c r="A936" s="397">
        <v>934</v>
      </c>
      <c r="B936" s="398">
        <v>87</v>
      </c>
    </row>
    <row r="937" spans="1:2" x14ac:dyDescent="0.3">
      <c r="A937" s="397">
        <v>935</v>
      </c>
      <c r="B937" s="398">
        <v>87</v>
      </c>
    </row>
    <row r="938" spans="1:2" x14ac:dyDescent="0.3">
      <c r="A938" s="397">
        <v>936</v>
      </c>
      <c r="B938" s="398">
        <v>87</v>
      </c>
    </row>
    <row r="939" spans="1:2" x14ac:dyDescent="0.3">
      <c r="A939" s="397">
        <v>937</v>
      </c>
      <c r="B939" s="398">
        <v>87</v>
      </c>
    </row>
    <row r="940" spans="1:2" x14ac:dyDescent="0.3">
      <c r="A940" s="397">
        <v>938</v>
      </c>
      <c r="B940" s="398">
        <v>87</v>
      </c>
    </row>
    <row r="941" spans="1:2" x14ac:dyDescent="0.3">
      <c r="A941" s="397">
        <v>939</v>
      </c>
      <c r="B941" s="398">
        <v>87</v>
      </c>
    </row>
    <row r="942" spans="1:2" x14ac:dyDescent="0.3">
      <c r="A942" s="397">
        <v>940</v>
      </c>
      <c r="B942" s="398">
        <v>87</v>
      </c>
    </row>
    <row r="943" spans="1:2" x14ac:dyDescent="0.3">
      <c r="A943" s="397">
        <v>941</v>
      </c>
      <c r="B943" s="398">
        <v>87</v>
      </c>
    </row>
    <row r="944" spans="1:2" x14ac:dyDescent="0.3">
      <c r="A944" s="397">
        <v>942</v>
      </c>
      <c r="B944" s="398">
        <v>87</v>
      </c>
    </row>
    <row r="945" spans="1:2" x14ac:dyDescent="0.3">
      <c r="A945" s="397">
        <v>943</v>
      </c>
      <c r="B945" s="398">
        <v>87</v>
      </c>
    </row>
    <row r="946" spans="1:2" x14ac:dyDescent="0.3">
      <c r="A946" s="397">
        <v>944</v>
      </c>
      <c r="B946" s="398">
        <v>87</v>
      </c>
    </row>
    <row r="947" spans="1:2" x14ac:dyDescent="0.3">
      <c r="A947" s="397">
        <v>945</v>
      </c>
      <c r="B947" s="398">
        <v>87</v>
      </c>
    </row>
    <row r="948" spans="1:2" x14ac:dyDescent="0.3">
      <c r="A948" s="397">
        <v>946</v>
      </c>
      <c r="B948" s="398">
        <v>87</v>
      </c>
    </row>
    <row r="949" spans="1:2" x14ac:dyDescent="0.3">
      <c r="A949" s="397">
        <v>947</v>
      </c>
      <c r="B949" s="398">
        <v>87</v>
      </c>
    </row>
    <row r="950" spans="1:2" x14ac:dyDescent="0.3">
      <c r="A950" s="397">
        <v>948</v>
      </c>
      <c r="B950" s="398">
        <v>87</v>
      </c>
    </row>
    <row r="951" spans="1:2" x14ac:dyDescent="0.3">
      <c r="A951" s="397">
        <v>949</v>
      </c>
      <c r="B951" s="398">
        <v>87</v>
      </c>
    </row>
    <row r="952" spans="1:2" x14ac:dyDescent="0.3">
      <c r="A952" s="397">
        <v>950</v>
      </c>
      <c r="B952" s="398">
        <v>87</v>
      </c>
    </row>
    <row r="953" spans="1:2" x14ac:dyDescent="0.3">
      <c r="A953" s="397">
        <v>951</v>
      </c>
      <c r="B953" s="398">
        <v>87</v>
      </c>
    </row>
    <row r="954" spans="1:2" x14ac:dyDescent="0.3">
      <c r="A954" s="397">
        <v>952</v>
      </c>
      <c r="B954" s="398">
        <v>87</v>
      </c>
    </row>
    <row r="955" spans="1:2" x14ac:dyDescent="0.3">
      <c r="A955" s="397">
        <v>953</v>
      </c>
      <c r="B955" s="398">
        <v>87</v>
      </c>
    </row>
    <row r="956" spans="1:2" x14ac:dyDescent="0.3">
      <c r="A956" s="397">
        <v>954</v>
      </c>
      <c r="B956" s="398">
        <v>87</v>
      </c>
    </row>
    <row r="957" spans="1:2" x14ac:dyDescent="0.3">
      <c r="A957" s="397">
        <v>955</v>
      </c>
      <c r="B957" s="398">
        <v>87</v>
      </c>
    </row>
    <row r="958" spans="1:2" x14ac:dyDescent="0.3">
      <c r="A958" s="397">
        <v>956</v>
      </c>
      <c r="B958" s="398">
        <v>87</v>
      </c>
    </row>
    <row r="959" spans="1:2" x14ac:dyDescent="0.3">
      <c r="A959" s="397">
        <v>957</v>
      </c>
      <c r="B959" s="398">
        <v>87</v>
      </c>
    </row>
    <row r="960" spans="1:2" x14ac:dyDescent="0.3">
      <c r="A960" s="397">
        <v>958</v>
      </c>
      <c r="B960" s="398">
        <v>87</v>
      </c>
    </row>
    <row r="961" spans="1:2" x14ac:dyDescent="0.3">
      <c r="A961" s="397">
        <v>959</v>
      </c>
      <c r="B961" s="398">
        <v>87</v>
      </c>
    </row>
  </sheetData>
  <sheetProtection algorithmName="SHA-512" hashValue="nSgohocRgY/VMfGPS7NxwovpgC2J3a00JQZHwVymlFvE6hQJgyz9nuTVIzeErCT7IOYdLv2V/ni6WfJytL282g==" saltValue="CdJKAZPOhZFVYk8KR91S/Q==" spinCount="100000" sheet="1" objects="1" scenarios="1"/>
  <customSheetViews>
    <customSheetView guid="{1F6092BF-79A8-41FC-90BB-80995E70DE06}" state="hidden">
      <selection activeCell="O10" sqref="O10"/>
      <pageMargins left="0.7" right="0.7" top="0.75" bottom="0.75" header="0.3" footer="0.3"/>
    </customSheetView>
  </customSheetViews>
  <phoneticPr fontId="5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1108"/>
  <sheetViews>
    <sheetView zoomScaleNormal="100" workbookViewId="0">
      <selection activeCell="G256" sqref="G256:G262"/>
    </sheetView>
  </sheetViews>
  <sheetFormatPr defaultColWidth="14.44140625" defaultRowHeight="15" customHeight="1" x14ac:dyDescent="0.3"/>
  <cols>
    <col min="1" max="1" width="5.33203125" style="5" customWidth="1"/>
    <col min="2" max="2" width="67" style="32" customWidth="1"/>
    <col min="3" max="3" width="9.44140625" style="3" customWidth="1"/>
    <col min="4" max="4" width="3.88671875" style="3" customWidth="1"/>
    <col min="5" max="5" width="7.6640625" style="206" customWidth="1"/>
    <col min="6" max="6" width="7.109375" style="3" customWidth="1"/>
    <col min="7" max="7" width="31.33203125" style="6" customWidth="1"/>
    <col min="8" max="8" width="44" style="32" customWidth="1"/>
    <col min="9" max="28" width="8.6640625" style="3" customWidth="1"/>
    <col min="29" max="16384" width="14.44140625" style="3"/>
  </cols>
  <sheetData>
    <row r="1" spans="1:28" ht="14.25" customHeight="1" x14ac:dyDescent="0.3">
      <c r="A1" s="327"/>
      <c r="E1" s="4"/>
      <c r="F1" s="5"/>
      <c r="G1" s="210"/>
    </row>
    <row r="2" spans="1:28" ht="14.25" customHeight="1" x14ac:dyDescent="0.35">
      <c r="A2" s="211" t="s">
        <v>5</v>
      </c>
      <c r="B2" s="212"/>
      <c r="C2" s="213"/>
      <c r="D2" s="213"/>
      <c r="E2" s="208"/>
      <c r="F2" s="209"/>
      <c r="G2" s="210"/>
      <c r="J2" s="33"/>
      <c r="K2" s="33"/>
      <c r="L2" s="33"/>
    </row>
    <row r="3" spans="1:28" ht="14.25" customHeight="1" thickBot="1" x14ac:dyDescent="0.35">
      <c r="A3" s="328"/>
      <c r="B3" s="214"/>
      <c r="C3" s="215"/>
      <c r="D3" s="215"/>
      <c r="E3" s="216"/>
      <c r="F3" s="215"/>
      <c r="G3" s="217"/>
      <c r="H3" s="72"/>
      <c r="I3" s="34"/>
      <c r="J3" s="35"/>
      <c r="K3" s="36"/>
      <c r="L3" s="35"/>
      <c r="M3" s="34"/>
      <c r="N3" s="34"/>
      <c r="O3" s="34"/>
      <c r="P3" s="34"/>
      <c r="Q3" s="34"/>
      <c r="R3" s="34"/>
      <c r="S3" s="34"/>
      <c r="T3" s="34"/>
      <c r="U3" s="34"/>
      <c r="V3" s="34"/>
      <c r="W3" s="34"/>
      <c r="X3" s="34"/>
      <c r="Y3" s="34"/>
      <c r="Z3" s="34"/>
      <c r="AA3" s="34"/>
      <c r="AB3" s="34"/>
    </row>
    <row r="4" spans="1:28" ht="14.25" customHeight="1" thickBot="1" x14ac:dyDescent="0.35">
      <c r="A4" s="524"/>
      <c r="B4" s="750" t="s">
        <v>6</v>
      </c>
      <c r="C4" s="751"/>
      <c r="D4" s="752"/>
      <c r="E4" s="218" t="s">
        <v>7</v>
      </c>
      <c r="F4" s="219" t="s">
        <v>8</v>
      </c>
      <c r="G4" s="585" t="s">
        <v>9</v>
      </c>
      <c r="H4" s="595" t="s">
        <v>723</v>
      </c>
      <c r="I4" s="407"/>
      <c r="J4" s="407"/>
      <c r="K4" s="33"/>
      <c r="L4" s="33"/>
    </row>
    <row r="5" spans="1:28" s="32" customFormat="1" ht="28.8" customHeight="1" x14ac:dyDescent="0.3">
      <c r="A5" s="525">
        <v>1.1000000000000001</v>
      </c>
      <c r="B5" s="753" t="s">
        <v>12</v>
      </c>
      <c r="C5" s="754"/>
      <c r="D5" s="755"/>
      <c r="E5" s="221"/>
      <c r="F5" s="221" t="s">
        <v>13</v>
      </c>
      <c r="G5" s="1061" t="s">
        <v>842</v>
      </c>
      <c r="H5" s="636"/>
      <c r="I5" s="32" t="s">
        <v>771</v>
      </c>
    </row>
    <row r="6" spans="1:28" ht="14.4" customHeight="1" x14ac:dyDescent="0.3">
      <c r="A6" s="499" t="s">
        <v>16</v>
      </c>
      <c r="B6" s="707" t="s">
        <v>839</v>
      </c>
      <c r="C6" s="708"/>
      <c r="D6" s="756"/>
      <c r="E6" s="37"/>
      <c r="F6" s="38"/>
      <c r="G6" s="674"/>
      <c r="H6" s="635"/>
    </row>
    <row r="7" spans="1:28" ht="135" customHeight="1" x14ac:dyDescent="0.3">
      <c r="A7" s="526"/>
      <c r="B7" s="660"/>
      <c r="C7" s="661"/>
      <c r="D7" s="662"/>
      <c r="E7" s="39"/>
      <c r="F7" s="415">
        <f>IF(E6="yes",5,0)</f>
        <v>0</v>
      </c>
      <c r="G7" s="675"/>
      <c r="H7" s="635"/>
    </row>
    <row r="8" spans="1:28" ht="14.4" customHeight="1" x14ac:dyDescent="0.3">
      <c r="A8" s="527">
        <v>1.2</v>
      </c>
      <c r="B8" s="682" t="s">
        <v>20</v>
      </c>
      <c r="C8" s="680"/>
      <c r="D8" s="681"/>
      <c r="E8" s="222"/>
      <c r="F8" s="223" t="s">
        <v>21</v>
      </c>
      <c r="G8" s="764" t="s">
        <v>275</v>
      </c>
      <c r="H8" s="635"/>
    </row>
    <row r="9" spans="1:28" ht="14.4" customHeight="1" x14ac:dyDescent="0.3">
      <c r="A9" s="499" t="s">
        <v>19</v>
      </c>
      <c r="B9" s="720" t="s">
        <v>839</v>
      </c>
      <c r="C9" s="708"/>
      <c r="D9" s="756"/>
      <c r="E9" s="41"/>
      <c r="F9" s="42"/>
      <c r="G9" s="1062"/>
      <c r="H9" s="635"/>
      <c r="I9" s="34"/>
    </row>
    <row r="10" spans="1:28" ht="14.4" x14ac:dyDescent="0.3">
      <c r="A10" s="849"/>
      <c r="B10" s="631"/>
      <c r="C10" s="649"/>
      <c r="D10" s="650"/>
      <c r="E10" s="670" t="str">
        <f>IF(OR(D12="", D13="", D13=0), "", MIN(D12/D13, 1))</f>
        <v/>
      </c>
      <c r="F10" s="706">
        <f>IF(E10="", 0, ROUND(E10*5, 0))</f>
        <v>0</v>
      </c>
      <c r="G10" s="1062"/>
      <c r="H10" s="635"/>
      <c r="I10" s="34"/>
    </row>
    <row r="11" spans="1:28" ht="14.4" x14ac:dyDescent="0.3">
      <c r="A11" s="849"/>
      <c r="B11" s="631"/>
      <c r="C11" s="710" t="s">
        <v>209</v>
      </c>
      <c r="D11" s="711"/>
      <c r="E11" s="670"/>
      <c r="F11" s="706"/>
      <c r="G11" s="1062"/>
      <c r="H11" s="635"/>
      <c r="I11" s="34"/>
    </row>
    <row r="12" spans="1:28" ht="24" x14ac:dyDescent="0.3">
      <c r="A12" s="849"/>
      <c r="B12" s="631"/>
      <c r="C12" s="225" t="s">
        <v>25</v>
      </c>
      <c r="D12" s="43"/>
      <c r="E12" s="670"/>
      <c r="F12" s="706"/>
      <c r="G12" s="1062"/>
      <c r="H12" s="635"/>
      <c r="I12" s="34"/>
    </row>
    <row r="13" spans="1:28" ht="73.2" customHeight="1" x14ac:dyDescent="0.3">
      <c r="A13" s="849"/>
      <c r="B13" s="631"/>
      <c r="C13" s="226" t="s">
        <v>27</v>
      </c>
      <c r="D13" s="456">
        <f>Interviews!M18 + Interviews!D28 + Interviews!D29</f>
        <v>0</v>
      </c>
      <c r="E13" s="670"/>
      <c r="F13" s="706"/>
      <c r="G13" s="1062"/>
      <c r="H13" s="635"/>
    </row>
    <row r="14" spans="1:28" ht="4.5" customHeight="1" x14ac:dyDescent="0.3">
      <c r="A14" s="331"/>
      <c r="B14" s="44"/>
      <c r="C14" s="44"/>
      <c r="D14" s="45"/>
      <c r="E14" s="46"/>
      <c r="F14" s="47"/>
      <c r="G14" s="594"/>
      <c r="H14" s="635"/>
      <c r="I14" s="34"/>
    </row>
    <row r="15" spans="1:28" ht="28.8" customHeight="1" x14ac:dyDescent="0.3">
      <c r="A15" s="527">
        <v>1.3</v>
      </c>
      <c r="B15" s="682" t="s">
        <v>28</v>
      </c>
      <c r="C15" s="680"/>
      <c r="D15" s="768"/>
      <c r="E15" s="227"/>
      <c r="F15" s="227" t="s">
        <v>13</v>
      </c>
      <c r="G15" s="757" t="s">
        <v>210</v>
      </c>
      <c r="H15" s="635"/>
    </row>
    <row r="16" spans="1:28" ht="14.4" customHeight="1" x14ac:dyDescent="0.3">
      <c r="A16" s="501" t="s">
        <v>16</v>
      </c>
      <c r="B16" s="746" t="s">
        <v>839</v>
      </c>
      <c r="C16" s="747"/>
      <c r="D16" s="743"/>
      <c r="E16" s="48"/>
      <c r="F16" s="49"/>
      <c r="G16" s="758"/>
      <c r="H16" s="635"/>
      <c r="I16" s="34"/>
      <c r="J16" s="34"/>
    </row>
    <row r="17" spans="1:10" ht="141" customHeight="1" x14ac:dyDescent="0.3">
      <c r="A17" s="526"/>
      <c r="B17" s="660"/>
      <c r="C17" s="661"/>
      <c r="D17" s="662"/>
      <c r="E17" s="50"/>
      <c r="F17" s="411">
        <f>IF(E16="yes",5,0)</f>
        <v>0</v>
      </c>
      <c r="G17" s="759"/>
      <c r="H17" s="635"/>
      <c r="I17" s="34"/>
      <c r="J17" s="34"/>
    </row>
    <row r="18" spans="1:10" ht="14.4" customHeight="1" x14ac:dyDescent="0.3">
      <c r="A18" s="502">
        <v>1.4</v>
      </c>
      <c r="B18" s="760" t="s">
        <v>219</v>
      </c>
      <c r="C18" s="709"/>
      <c r="D18" s="709"/>
      <c r="E18" s="228"/>
      <c r="F18" s="896" t="s">
        <v>13</v>
      </c>
      <c r="G18" s="760" t="s">
        <v>211</v>
      </c>
      <c r="H18" s="635"/>
      <c r="I18" s="34"/>
      <c r="J18" s="34"/>
    </row>
    <row r="19" spans="1:10" ht="14.4" customHeight="1" x14ac:dyDescent="0.3">
      <c r="A19" s="299"/>
      <c r="B19" s="917" t="s">
        <v>220</v>
      </c>
      <c r="C19" s="918"/>
      <c r="D19" s="918"/>
      <c r="E19" s="230"/>
      <c r="F19" s="897"/>
      <c r="G19" s="664"/>
      <c r="H19" s="635"/>
      <c r="I19" s="34"/>
      <c r="J19" s="34"/>
    </row>
    <row r="20" spans="1:10" ht="14.4" customHeight="1" x14ac:dyDescent="0.3">
      <c r="A20" s="528" t="s">
        <v>16</v>
      </c>
      <c r="B20" s="739" t="s">
        <v>839</v>
      </c>
      <c r="C20" s="655"/>
      <c r="D20" s="655"/>
      <c r="E20" s="51"/>
      <c r="F20" s="52"/>
      <c r="G20" s="761"/>
      <c r="H20" s="635"/>
      <c r="I20" s="34"/>
      <c r="J20" s="34"/>
    </row>
    <row r="21" spans="1:10" ht="127.8" customHeight="1" x14ac:dyDescent="0.3">
      <c r="A21" s="507"/>
      <c r="B21" s="777"/>
      <c r="C21" s="778"/>
      <c r="D21" s="779"/>
      <c r="E21" s="53"/>
      <c r="F21" s="411">
        <f>IF(E20="yes",5,0)</f>
        <v>0</v>
      </c>
      <c r="G21" s="761"/>
      <c r="H21" s="635"/>
    </row>
    <row r="22" spans="1:10" ht="14.4" customHeight="1" x14ac:dyDescent="0.3">
      <c r="A22" s="529"/>
      <c r="B22" s="682" t="s">
        <v>33</v>
      </c>
      <c r="C22" s="680"/>
      <c r="D22" s="681"/>
      <c r="E22" s="232"/>
      <c r="F22" s="233" t="s">
        <v>13</v>
      </c>
      <c r="G22" s="761"/>
      <c r="H22" s="635"/>
    </row>
    <row r="23" spans="1:10" ht="14.4" customHeight="1" x14ac:dyDescent="0.3">
      <c r="A23" s="499" t="s">
        <v>16</v>
      </c>
      <c r="B23" s="746" t="s">
        <v>839</v>
      </c>
      <c r="C23" s="747"/>
      <c r="D23" s="743"/>
      <c r="E23" s="51"/>
      <c r="F23" s="55"/>
      <c r="G23" s="761"/>
      <c r="H23" s="635"/>
    </row>
    <row r="24" spans="1:10" ht="133.80000000000001" customHeight="1" x14ac:dyDescent="0.3">
      <c r="A24" s="530"/>
      <c r="B24" s="769"/>
      <c r="C24" s="770"/>
      <c r="D24" s="771"/>
      <c r="E24" s="56"/>
      <c r="F24" s="411">
        <f>IF(E23="N/A","N/A",IF(E23="yes",5,0))</f>
        <v>0</v>
      </c>
      <c r="G24" s="761"/>
      <c r="H24" s="635"/>
    </row>
    <row r="25" spans="1:10" ht="14.4" customHeight="1" x14ac:dyDescent="0.3">
      <c r="A25" s="529"/>
      <c r="B25" s="753" t="s">
        <v>34</v>
      </c>
      <c r="C25" s="855"/>
      <c r="D25" s="856"/>
      <c r="E25" s="232"/>
      <c r="F25" s="233" t="s">
        <v>13</v>
      </c>
      <c r="G25" s="761"/>
      <c r="H25" s="635"/>
    </row>
    <row r="26" spans="1:10" ht="14.4" customHeight="1" x14ac:dyDescent="0.3">
      <c r="A26" s="499" t="s">
        <v>16</v>
      </c>
      <c r="B26" s="772" t="s">
        <v>839</v>
      </c>
      <c r="C26" s="773"/>
      <c r="D26" s="762"/>
      <c r="E26" s="51"/>
      <c r="F26" s="55"/>
      <c r="G26" s="761"/>
      <c r="H26" s="635"/>
    </row>
    <row r="27" spans="1:10" ht="114.6" customHeight="1" x14ac:dyDescent="0.3">
      <c r="A27" s="507"/>
      <c r="B27" s="630"/>
      <c r="C27" s="774"/>
      <c r="D27" s="775"/>
      <c r="E27" s="57"/>
      <c r="F27" s="434">
        <f>IF(E26="N/A","N/A",IF(E26="yes",5,0))</f>
        <v>0</v>
      </c>
      <c r="G27" s="761"/>
      <c r="H27" s="635"/>
    </row>
    <row r="28" spans="1:10" ht="14.4" customHeight="1" x14ac:dyDescent="0.3">
      <c r="A28" s="300"/>
      <c r="B28" s="735" t="s">
        <v>35</v>
      </c>
      <c r="C28" s="736"/>
      <c r="D28" s="736"/>
      <c r="E28" s="227"/>
      <c r="F28" s="227" t="s">
        <v>13</v>
      </c>
      <c r="G28" s="762"/>
      <c r="H28" s="635"/>
    </row>
    <row r="29" spans="1:10" ht="14.4" customHeight="1" x14ac:dyDescent="0.3">
      <c r="A29" s="501" t="s">
        <v>16</v>
      </c>
      <c r="B29" s="776" t="s">
        <v>839</v>
      </c>
      <c r="C29" s="742"/>
      <c r="D29" s="743"/>
      <c r="E29" s="48"/>
      <c r="F29" s="58"/>
      <c r="G29" s="761"/>
      <c r="H29" s="635"/>
    </row>
    <row r="30" spans="1:10" ht="123.6" customHeight="1" x14ac:dyDescent="0.3">
      <c r="A30" s="526"/>
      <c r="B30" s="777"/>
      <c r="C30" s="778"/>
      <c r="D30" s="779"/>
      <c r="E30" s="53"/>
      <c r="F30" s="411">
        <f>IF(E29="yes",5,0)</f>
        <v>0</v>
      </c>
      <c r="G30" s="763"/>
      <c r="H30" s="635"/>
    </row>
    <row r="31" spans="1:10" ht="14.4" customHeight="1" x14ac:dyDescent="0.3">
      <c r="A31" s="254">
        <v>1.5</v>
      </c>
      <c r="B31" s="760" t="s">
        <v>217</v>
      </c>
      <c r="C31" s="709"/>
      <c r="D31" s="780"/>
      <c r="E31" s="232"/>
      <c r="F31" s="231"/>
      <c r="G31" s="764" t="s">
        <v>651</v>
      </c>
      <c r="H31" s="635"/>
    </row>
    <row r="32" spans="1:10" ht="14.4" customHeight="1" x14ac:dyDescent="0.3">
      <c r="A32" s="254"/>
      <c r="B32" s="854" t="s">
        <v>218</v>
      </c>
      <c r="C32" s="911"/>
      <c r="D32" s="935"/>
      <c r="E32" s="230"/>
      <c r="F32" s="231" t="s">
        <v>21</v>
      </c>
      <c r="G32" s="765"/>
      <c r="H32" s="635"/>
    </row>
    <row r="33" spans="1:8" ht="14.4" customHeight="1" x14ac:dyDescent="0.3">
      <c r="A33" s="528" t="s">
        <v>19</v>
      </c>
      <c r="B33" s="739" t="s">
        <v>839</v>
      </c>
      <c r="C33" s="655"/>
      <c r="D33" s="656"/>
      <c r="E33" s="59"/>
      <c r="F33" s="59"/>
      <c r="G33" s="766"/>
      <c r="H33" s="635"/>
    </row>
    <row r="34" spans="1:8" ht="14.25" customHeight="1" x14ac:dyDescent="0.3">
      <c r="A34" s="849"/>
      <c r="B34" s="631"/>
      <c r="C34" s="649"/>
      <c r="D34" s="650"/>
      <c r="E34" s="670" t="str">
        <f>IF(OR(D36="", D37="", D37=0), "", MIN(D36/D37, 1))</f>
        <v/>
      </c>
      <c r="F34" s="706">
        <f>IF(E34="", 0, ROUND(E34*5, 0))</f>
        <v>0</v>
      </c>
      <c r="G34" s="766"/>
      <c r="H34" s="635"/>
    </row>
    <row r="35" spans="1:8" ht="14.25" customHeight="1" x14ac:dyDescent="0.3">
      <c r="A35" s="849"/>
      <c r="B35" s="631"/>
      <c r="C35" s="710" t="s">
        <v>209</v>
      </c>
      <c r="D35" s="711"/>
      <c r="E35" s="670"/>
      <c r="F35" s="706"/>
      <c r="G35" s="766"/>
      <c r="H35" s="635"/>
    </row>
    <row r="36" spans="1:8" ht="25.05" customHeight="1" x14ac:dyDescent="0.3">
      <c r="A36" s="849"/>
      <c r="B36" s="631"/>
      <c r="C36" s="237" t="s">
        <v>25</v>
      </c>
      <c r="D36" s="60"/>
      <c r="E36" s="670"/>
      <c r="F36" s="706"/>
      <c r="G36" s="766"/>
      <c r="H36" s="635"/>
    </row>
    <row r="37" spans="1:8" ht="79.2" customHeight="1" x14ac:dyDescent="0.3">
      <c r="A37" s="849"/>
      <c r="B37" s="631"/>
      <c r="C37" s="238" t="s">
        <v>27</v>
      </c>
      <c r="D37" s="461">
        <f>Interviews!M18 + Interviews!D28 + Interviews!D29</f>
        <v>0</v>
      </c>
      <c r="E37" s="670"/>
      <c r="F37" s="706"/>
      <c r="G37" s="766"/>
      <c r="H37" s="635"/>
    </row>
    <row r="38" spans="1:8" ht="4.5" customHeight="1" x14ac:dyDescent="0.3">
      <c r="A38" s="531"/>
      <c r="B38" s="61"/>
      <c r="C38" s="62"/>
      <c r="D38" s="63"/>
      <c r="E38" s="64"/>
      <c r="F38" s="65"/>
      <c r="G38" s="240"/>
      <c r="H38" s="635"/>
    </row>
    <row r="39" spans="1:8" ht="14.4" customHeight="1" x14ac:dyDescent="0.3">
      <c r="A39" s="529"/>
      <c r="B39" s="716" t="s">
        <v>213</v>
      </c>
      <c r="C39" s="717"/>
      <c r="D39" s="718"/>
      <c r="E39" s="227"/>
      <c r="F39" s="241" t="s">
        <v>21</v>
      </c>
      <c r="G39" s="640" t="s">
        <v>686</v>
      </c>
      <c r="H39" s="635"/>
    </row>
    <row r="40" spans="1:8" ht="14.4" customHeight="1" x14ac:dyDescent="0.3">
      <c r="A40" s="501" t="s">
        <v>19</v>
      </c>
      <c r="B40" s="746" t="s">
        <v>839</v>
      </c>
      <c r="C40" s="747"/>
      <c r="D40" s="767"/>
      <c r="E40" s="705" t="str">
        <f>IF(OR(D43="", D44="", D44=0), "", MIN(D43/D44, 1))</f>
        <v/>
      </c>
      <c r="F40" s="860">
        <f>IF(E40="", 0, ROUND(E40*5, 0))</f>
        <v>0</v>
      </c>
      <c r="G40" s="641"/>
      <c r="H40" s="635"/>
    </row>
    <row r="41" spans="1:8" ht="14.25" customHeight="1" x14ac:dyDescent="0.3">
      <c r="A41" s="704"/>
      <c r="B41" s="630"/>
      <c r="C41" s="748"/>
      <c r="D41" s="749"/>
      <c r="E41" s="670"/>
      <c r="F41" s="672"/>
      <c r="G41" s="641"/>
      <c r="H41" s="635"/>
    </row>
    <row r="42" spans="1:8" ht="14.25" customHeight="1" x14ac:dyDescent="0.3">
      <c r="A42" s="704"/>
      <c r="B42" s="630"/>
      <c r="C42" s="710" t="s">
        <v>209</v>
      </c>
      <c r="D42" s="711"/>
      <c r="E42" s="670"/>
      <c r="F42" s="672"/>
      <c r="G42" s="641"/>
      <c r="H42" s="635"/>
    </row>
    <row r="43" spans="1:8" ht="25.05" customHeight="1" x14ac:dyDescent="0.3">
      <c r="A43" s="704"/>
      <c r="B43" s="630"/>
      <c r="C43" s="238" t="s">
        <v>25</v>
      </c>
      <c r="D43" s="66"/>
      <c r="E43" s="670"/>
      <c r="F43" s="672"/>
      <c r="G43" s="641"/>
      <c r="H43" s="635"/>
    </row>
    <row r="44" spans="1:8" ht="87" customHeight="1" x14ac:dyDescent="0.3">
      <c r="A44" s="704"/>
      <c r="B44" s="630"/>
      <c r="C44" s="238" t="s">
        <v>27</v>
      </c>
      <c r="D44" s="462">
        <f>Interviews!M18 + Interviews!D28 + Interviews!D29</f>
        <v>0</v>
      </c>
      <c r="E44" s="670"/>
      <c r="F44" s="672"/>
      <c r="G44" s="641"/>
      <c r="H44" s="635"/>
    </row>
    <row r="45" spans="1:8" ht="4.5" customHeight="1" x14ac:dyDescent="0.3">
      <c r="A45" s="338"/>
      <c r="B45" s="67"/>
      <c r="C45" s="62"/>
      <c r="D45" s="68"/>
      <c r="E45" s="64"/>
      <c r="F45" s="69"/>
      <c r="G45" s="596"/>
      <c r="H45" s="635"/>
    </row>
    <row r="46" spans="1:8" ht="14.4" customHeight="1" x14ac:dyDescent="0.3">
      <c r="A46" s="529">
        <v>1.6</v>
      </c>
      <c r="B46" s="682" t="s">
        <v>36</v>
      </c>
      <c r="C46" s="680"/>
      <c r="D46" s="768"/>
      <c r="E46" s="227"/>
      <c r="F46" s="241" t="s">
        <v>21</v>
      </c>
      <c r="G46" s="640" t="s">
        <v>276</v>
      </c>
      <c r="H46" s="635"/>
    </row>
    <row r="47" spans="1:8" ht="14.4" customHeight="1" x14ac:dyDescent="0.3">
      <c r="A47" s="499" t="s">
        <v>19</v>
      </c>
      <c r="B47" s="720" t="s">
        <v>839</v>
      </c>
      <c r="C47" s="708"/>
      <c r="D47" s="756"/>
      <c r="E47" s="705" t="str">
        <f>IF(OR(D50="", D51="", D51=0), "", MIN(D50/D51, 1))</f>
        <v/>
      </c>
      <c r="F47" s="860">
        <f>IF(E47="", 0, ROUND(E47*5, 0))</f>
        <v>0</v>
      </c>
      <c r="G47" s="641"/>
      <c r="H47" s="635"/>
    </row>
    <row r="48" spans="1:8" ht="13.8" customHeight="1" x14ac:dyDescent="0.3">
      <c r="A48" s="704"/>
      <c r="B48" s="630"/>
      <c r="C48" s="649"/>
      <c r="D48" s="650"/>
      <c r="E48" s="670"/>
      <c r="F48" s="672"/>
      <c r="G48" s="641"/>
      <c r="H48" s="635"/>
    </row>
    <row r="49" spans="1:9" ht="14.25" customHeight="1" x14ac:dyDescent="0.3">
      <c r="A49" s="704"/>
      <c r="B49" s="630"/>
      <c r="C49" s="710" t="s">
        <v>209</v>
      </c>
      <c r="D49" s="711"/>
      <c r="E49" s="670"/>
      <c r="F49" s="672"/>
      <c r="G49" s="641"/>
      <c r="H49" s="635"/>
    </row>
    <row r="50" spans="1:9" ht="25.05" customHeight="1" x14ac:dyDescent="0.3">
      <c r="A50" s="704"/>
      <c r="B50" s="630"/>
      <c r="C50" s="239" t="s">
        <v>25</v>
      </c>
      <c r="D50" s="70"/>
      <c r="E50" s="670"/>
      <c r="F50" s="672"/>
      <c r="G50" s="641"/>
      <c r="H50" s="635"/>
    </row>
    <row r="51" spans="1:9" ht="75.599999999999994" customHeight="1" x14ac:dyDescent="0.3">
      <c r="A51" s="704"/>
      <c r="B51" s="630"/>
      <c r="C51" s="242" t="s">
        <v>27</v>
      </c>
      <c r="D51" s="462">
        <f>Interviews!M18 + Interviews!D28 + Interviews!D29</f>
        <v>0</v>
      </c>
      <c r="E51" s="670"/>
      <c r="F51" s="672"/>
      <c r="G51" s="641"/>
      <c r="H51" s="635"/>
    </row>
    <row r="52" spans="1:9" ht="4.95" customHeight="1" x14ac:dyDescent="0.3">
      <c r="A52" s="331"/>
      <c r="B52" s="71"/>
      <c r="C52" s="72"/>
      <c r="D52" s="63"/>
      <c r="E52" s="73"/>
      <c r="F52" s="74"/>
      <c r="G52" s="642"/>
      <c r="H52" s="635"/>
    </row>
    <row r="53" spans="1:9" ht="28.8" customHeight="1" x14ac:dyDescent="0.3">
      <c r="A53" s="300">
        <v>1.7</v>
      </c>
      <c r="B53" s="735" t="s">
        <v>37</v>
      </c>
      <c r="C53" s="736"/>
      <c r="D53" s="736"/>
      <c r="E53" s="227"/>
      <c r="F53" s="241" t="s">
        <v>21</v>
      </c>
      <c r="G53" s="640" t="s">
        <v>344</v>
      </c>
      <c r="H53" s="635"/>
    </row>
    <row r="54" spans="1:9" ht="14.4" customHeight="1" x14ac:dyDescent="0.3">
      <c r="A54" s="501" t="s">
        <v>19</v>
      </c>
      <c r="B54" s="737" t="s">
        <v>839</v>
      </c>
      <c r="C54" s="725"/>
      <c r="D54" s="738"/>
      <c r="E54" s="705" t="str">
        <f>IF(OR(D57="", D58="", D58=0), "", MIN(D57/D58, 1))</f>
        <v/>
      </c>
      <c r="F54" s="860">
        <f>IF(E54="", 0, ROUND(E54*5, 0))</f>
        <v>0</v>
      </c>
      <c r="G54" s="883"/>
      <c r="H54" s="635"/>
    </row>
    <row r="55" spans="1:9" ht="14.25" customHeight="1" x14ac:dyDescent="0.3">
      <c r="A55" s="704"/>
      <c r="B55" s="630"/>
      <c r="C55" s="870"/>
      <c r="D55" s="871"/>
      <c r="E55" s="670"/>
      <c r="F55" s="672"/>
      <c r="G55" s="883"/>
      <c r="H55" s="635"/>
      <c r="I55" s="97"/>
    </row>
    <row r="56" spans="1:9" ht="14.25" customHeight="1" x14ac:dyDescent="0.3">
      <c r="A56" s="704"/>
      <c r="B56" s="630"/>
      <c r="C56" s="710" t="s">
        <v>209</v>
      </c>
      <c r="D56" s="711"/>
      <c r="E56" s="670"/>
      <c r="F56" s="672"/>
      <c r="G56" s="883"/>
      <c r="H56" s="635"/>
    </row>
    <row r="57" spans="1:9" ht="24.75" customHeight="1" x14ac:dyDescent="0.3">
      <c r="A57" s="704"/>
      <c r="B57" s="630"/>
      <c r="C57" s="242" t="s">
        <v>25</v>
      </c>
      <c r="D57" s="75"/>
      <c r="E57" s="670"/>
      <c r="F57" s="672"/>
      <c r="G57" s="883"/>
      <c r="H57" s="635"/>
    </row>
    <row r="58" spans="1:9" ht="69" customHeight="1" x14ac:dyDescent="0.3">
      <c r="A58" s="704"/>
      <c r="B58" s="630"/>
      <c r="C58" s="242" t="s">
        <v>27</v>
      </c>
      <c r="D58" s="462">
        <f>SUM(Interviews!H18:J18, Interviews!D28)</f>
        <v>0</v>
      </c>
      <c r="E58" s="670"/>
      <c r="F58" s="672"/>
      <c r="G58" s="883"/>
      <c r="H58" s="635"/>
    </row>
    <row r="59" spans="1:9" ht="4.5" customHeight="1" x14ac:dyDescent="0.3">
      <c r="A59" s="331"/>
      <c r="B59" s="71"/>
      <c r="C59" s="32"/>
      <c r="D59" s="76"/>
      <c r="E59" s="73"/>
      <c r="F59" s="77"/>
      <c r="G59" s="597"/>
      <c r="H59" s="635"/>
    </row>
    <row r="60" spans="1:9" ht="14.4" customHeight="1" x14ac:dyDescent="0.3">
      <c r="A60" s="920">
        <v>1.8</v>
      </c>
      <c r="B60" s="845" t="s">
        <v>221</v>
      </c>
      <c r="C60" s="881"/>
      <c r="D60" s="882"/>
      <c r="E60" s="244"/>
      <c r="F60" s="245"/>
      <c r="G60" s="640" t="s">
        <v>281</v>
      </c>
      <c r="H60" s="635"/>
    </row>
    <row r="61" spans="1:9" ht="14.4" customHeight="1" x14ac:dyDescent="0.3">
      <c r="A61" s="921"/>
      <c r="B61" s="246" t="s">
        <v>222</v>
      </c>
      <c r="C61" s="240"/>
      <c r="D61" s="240"/>
      <c r="E61" s="247"/>
      <c r="F61" s="247" t="s">
        <v>13</v>
      </c>
      <c r="G61" s="641"/>
      <c r="H61" s="635"/>
    </row>
    <row r="62" spans="1:9" ht="14.4" customHeight="1" x14ac:dyDescent="0.3">
      <c r="A62" s="528" t="s">
        <v>19</v>
      </c>
      <c r="B62" s="739" t="s">
        <v>839</v>
      </c>
      <c r="C62" s="740"/>
      <c r="D62" s="656"/>
      <c r="E62" s="78"/>
      <c r="F62" s="79"/>
      <c r="G62" s="641"/>
      <c r="H62" s="635"/>
    </row>
    <row r="63" spans="1:9" ht="14.25" customHeight="1" x14ac:dyDescent="0.3">
      <c r="A63" s="704"/>
      <c r="B63" s="630"/>
      <c r="C63" s="748"/>
      <c r="D63" s="749"/>
      <c r="E63" s="885" t="str">
        <f>IF(OR(D65="",D66="",D66=0),"",MIN(D65/D66,1))</f>
        <v/>
      </c>
      <c r="F63" s="886">
        <f>IF(E62="N/A", "N/A", IF(E63="", 0, IF(E63&gt;=0.7, 5, 0)))</f>
        <v>0</v>
      </c>
      <c r="G63" s="641"/>
      <c r="H63" s="635"/>
    </row>
    <row r="64" spans="1:9" ht="14.25" customHeight="1" x14ac:dyDescent="0.3">
      <c r="A64" s="704"/>
      <c r="B64" s="630"/>
      <c r="C64" s="710" t="s">
        <v>209</v>
      </c>
      <c r="D64" s="711"/>
      <c r="E64" s="670"/>
      <c r="F64" s="886"/>
      <c r="G64" s="641"/>
      <c r="H64" s="635"/>
    </row>
    <row r="65" spans="1:8" ht="25.05" customHeight="1" x14ac:dyDescent="0.3">
      <c r="A65" s="704"/>
      <c r="B65" s="630"/>
      <c r="C65" s="248" t="s">
        <v>25</v>
      </c>
      <c r="D65" s="60"/>
      <c r="E65" s="670"/>
      <c r="F65" s="886"/>
      <c r="G65" s="641"/>
      <c r="H65" s="635"/>
    </row>
    <row r="66" spans="1:8" s="33" customFormat="1" ht="80.400000000000006" customHeight="1" x14ac:dyDescent="0.3">
      <c r="A66" s="704"/>
      <c r="B66" s="630"/>
      <c r="C66" s="249" t="s">
        <v>27</v>
      </c>
      <c r="D66" s="416">
        <f xml:space="preserve"> SUM(Interviews!K18:L18, Interviews!D29)</f>
        <v>0</v>
      </c>
      <c r="E66" s="670"/>
      <c r="F66" s="886"/>
      <c r="G66" s="641"/>
      <c r="H66" s="635"/>
    </row>
    <row r="67" spans="1:8" s="33" customFormat="1" ht="4.5" customHeight="1" x14ac:dyDescent="0.3">
      <c r="A67" s="331"/>
      <c r="B67" s="61"/>
      <c r="C67" s="81"/>
      <c r="D67" s="82"/>
      <c r="E67" s="77"/>
      <c r="F67" s="74"/>
      <c r="G67" s="641"/>
      <c r="H67" s="635"/>
    </row>
    <row r="68" spans="1:8" s="33" customFormat="1" ht="14.4" customHeight="1" x14ac:dyDescent="0.3">
      <c r="A68" s="300"/>
      <c r="B68" s="735" t="s">
        <v>38</v>
      </c>
      <c r="C68" s="736"/>
      <c r="D68" s="736"/>
      <c r="E68" s="227"/>
      <c r="F68" s="241" t="s">
        <v>13</v>
      </c>
      <c r="G68" s="641"/>
      <c r="H68" s="635"/>
    </row>
    <row r="69" spans="1:8" ht="14.4" customHeight="1" x14ac:dyDescent="0.3">
      <c r="A69" s="501" t="s">
        <v>19</v>
      </c>
      <c r="B69" s="741" t="s">
        <v>839</v>
      </c>
      <c r="C69" s="742"/>
      <c r="D69" s="743"/>
      <c r="E69" s="48"/>
      <c r="F69" s="83"/>
      <c r="G69" s="641"/>
      <c r="H69" s="635"/>
    </row>
    <row r="70" spans="1:8" ht="14.25" customHeight="1" x14ac:dyDescent="0.3">
      <c r="A70" s="704"/>
      <c r="B70" s="630"/>
      <c r="C70" s="748"/>
      <c r="D70" s="910"/>
      <c r="E70" s="887" t="str">
        <f>IF(OR(D72="", D73="", D73=0), "", MIN(D72/D73, 1))</f>
        <v/>
      </c>
      <c r="F70" s="889">
        <f>IF(E69="N/A", "N/A", IF(E70="", 0, IF(E70&gt;=0.7, 5, 0)))</f>
        <v>0</v>
      </c>
      <c r="G70" s="641"/>
      <c r="H70" s="635"/>
    </row>
    <row r="71" spans="1:8" ht="14.25" customHeight="1" x14ac:dyDescent="0.3">
      <c r="A71" s="704"/>
      <c r="B71" s="630"/>
      <c r="C71" s="710" t="s">
        <v>209</v>
      </c>
      <c r="D71" s="711"/>
      <c r="E71" s="888"/>
      <c r="F71" s="889"/>
      <c r="G71" s="641"/>
      <c r="H71" s="635"/>
    </row>
    <row r="72" spans="1:8" ht="24" customHeight="1" x14ac:dyDescent="0.3">
      <c r="A72" s="704"/>
      <c r="B72" s="630"/>
      <c r="C72" s="252" t="s">
        <v>39</v>
      </c>
      <c r="D72" s="84"/>
      <c r="E72" s="888"/>
      <c r="F72" s="889"/>
      <c r="G72" s="641"/>
      <c r="H72" s="635"/>
    </row>
    <row r="73" spans="1:8" ht="88.8" customHeight="1" x14ac:dyDescent="0.3">
      <c r="A73" s="704"/>
      <c r="B73" s="630"/>
      <c r="C73" s="249" t="s">
        <v>40</v>
      </c>
      <c r="D73" s="416">
        <f xml:space="preserve"> SUM(Interviews!K18:L18, Interviews!D29)</f>
        <v>0</v>
      </c>
      <c r="E73" s="888"/>
      <c r="F73" s="889"/>
      <c r="G73" s="641"/>
      <c r="H73" s="635"/>
    </row>
    <row r="74" spans="1:8" ht="4.5" customHeight="1" x14ac:dyDescent="0.3">
      <c r="A74" s="330"/>
      <c r="B74" s="85"/>
      <c r="C74" s="85"/>
      <c r="D74" s="86"/>
      <c r="E74" s="77"/>
      <c r="F74" s="77"/>
      <c r="G74" s="642"/>
      <c r="H74" s="635"/>
    </row>
    <row r="75" spans="1:8" ht="14.4" customHeight="1" x14ac:dyDescent="0.3">
      <c r="A75" s="253">
        <v>1.9</v>
      </c>
      <c r="B75" s="733" t="s">
        <v>224</v>
      </c>
      <c r="C75" s="734"/>
      <c r="D75" s="734"/>
      <c r="E75" s="244"/>
      <c r="F75" s="894" t="s">
        <v>41</v>
      </c>
      <c r="G75" s="852" t="s">
        <v>871</v>
      </c>
      <c r="H75" s="635"/>
    </row>
    <row r="76" spans="1:8" ht="14.4" customHeight="1" x14ac:dyDescent="0.3">
      <c r="A76" s="254"/>
      <c r="B76" s="689" t="s">
        <v>223</v>
      </c>
      <c r="C76" s="690"/>
      <c r="D76" s="690"/>
      <c r="E76" s="257"/>
      <c r="F76" s="895"/>
      <c r="G76" s="826"/>
      <c r="H76" s="635"/>
    </row>
    <row r="77" spans="1:8" ht="14.4" customHeight="1" x14ac:dyDescent="0.3">
      <c r="A77" s="254"/>
      <c r="B77" s="890" t="s">
        <v>231</v>
      </c>
      <c r="C77" s="891"/>
      <c r="D77" s="891"/>
      <c r="E77" s="257"/>
      <c r="F77" s="895"/>
      <c r="G77" s="826"/>
      <c r="H77" s="635"/>
    </row>
    <row r="78" spans="1:8" ht="14.4" customHeight="1" x14ac:dyDescent="0.3">
      <c r="A78" s="254"/>
      <c r="B78" s="892" t="s">
        <v>232</v>
      </c>
      <c r="C78" s="893"/>
      <c r="D78" s="893"/>
      <c r="E78" s="257"/>
      <c r="F78" s="895"/>
      <c r="G78" s="826"/>
      <c r="H78" s="635"/>
    </row>
    <row r="79" spans="1:8" ht="14.4" customHeight="1" x14ac:dyDescent="0.3">
      <c r="A79" s="528" t="s">
        <v>42</v>
      </c>
      <c r="B79" s="715" t="s">
        <v>839</v>
      </c>
      <c r="C79" s="655"/>
      <c r="D79" s="656"/>
      <c r="E79" s="87"/>
      <c r="F79" s="52"/>
      <c r="G79" s="826"/>
      <c r="H79" s="635"/>
    </row>
    <row r="80" spans="1:8" ht="14.25" customHeight="1" x14ac:dyDescent="0.3">
      <c r="A80" s="704"/>
      <c r="B80" s="630"/>
      <c r="C80" s="870"/>
      <c r="D80" s="871"/>
      <c r="E80" s="705" t="str">
        <f>IF(OR(D82="", D83="", D83=0), "", MIN(D82/D83, 1))</f>
        <v/>
      </c>
      <c r="F80" s="706">
        <f>IF(AND(E79="",E80=""), 0,
IF(E79="N/A", "N/A",
IF(E80="",
   IF(E79="Less", 0, IF(E79="Bi-Annually", 10, IF(E79="Yearly", 5, 0))),
IF(E80&gt;0.7,
   IF(E79="Less", 0, IF(E79="Bi-Annually", 10, IF(E79="Yearly", 5, 0))),
0))))</f>
        <v>0</v>
      </c>
      <c r="G80" s="826"/>
      <c r="H80" s="635"/>
    </row>
    <row r="81" spans="1:8" ht="14.25" customHeight="1" x14ac:dyDescent="0.3">
      <c r="A81" s="704"/>
      <c r="B81" s="630"/>
      <c r="C81" s="710" t="s">
        <v>209</v>
      </c>
      <c r="D81" s="711"/>
      <c r="E81" s="670"/>
      <c r="F81" s="706"/>
      <c r="G81" s="826"/>
      <c r="H81" s="635"/>
    </row>
    <row r="82" spans="1:8" ht="24.75" customHeight="1" x14ac:dyDescent="0.3">
      <c r="A82" s="704"/>
      <c r="B82" s="630"/>
      <c r="C82" s="242" t="s">
        <v>25</v>
      </c>
      <c r="D82" s="66"/>
      <c r="E82" s="670"/>
      <c r="F82" s="706"/>
      <c r="G82" s="826"/>
      <c r="H82" s="635"/>
    </row>
    <row r="83" spans="1:8" ht="88.2" customHeight="1" x14ac:dyDescent="0.3">
      <c r="A83" s="704"/>
      <c r="B83" s="630"/>
      <c r="C83" s="242" t="s">
        <v>27</v>
      </c>
      <c r="D83" s="347">
        <f>Interviews!$H$18</f>
        <v>0</v>
      </c>
      <c r="E83" s="670"/>
      <c r="F83" s="706"/>
      <c r="G83" s="826"/>
      <c r="H83" s="635"/>
    </row>
    <row r="84" spans="1:8" ht="4.5" customHeight="1" x14ac:dyDescent="0.3">
      <c r="A84" s="330"/>
      <c r="B84" s="71"/>
      <c r="C84" s="71"/>
      <c r="D84" s="88"/>
      <c r="E84" s="89"/>
      <c r="F84" s="4"/>
      <c r="G84" s="826"/>
      <c r="H84" s="635"/>
    </row>
    <row r="85" spans="1:8" ht="14.4" customHeight="1" x14ac:dyDescent="0.3">
      <c r="A85" s="243"/>
      <c r="B85" s="723" t="s">
        <v>225</v>
      </c>
      <c r="C85" s="655"/>
      <c r="D85" s="655"/>
      <c r="E85" s="228"/>
      <c r="F85" s="896" t="s">
        <v>41</v>
      </c>
      <c r="G85" s="643" t="s">
        <v>870</v>
      </c>
      <c r="H85" s="635"/>
    </row>
    <row r="86" spans="1:8" ht="14.4" customHeight="1" x14ac:dyDescent="0.3">
      <c r="A86" s="272"/>
      <c r="B86" s="899" t="s">
        <v>229</v>
      </c>
      <c r="C86" s="900"/>
      <c r="D86" s="901"/>
      <c r="E86" s="230"/>
      <c r="F86" s="897"/>
      <c r="G86" s="644"/>
      <c r="H86" s="635"/>
    </row>
    <row r="87" spans="1:8" ht="14.4" customHeight="1" x14ac:dyDescent="0.3">
      <c r="A87" s="333"/>
      <c r="B87" s="902" t="s">
        <v>230</v>
      </c>
      <c r="C87" s="903"/>
      <c r="D87" s="904"/>
      <c r="E87" s="258"/>
      <c r="F87" s="898"/>
      <c r="G87" s="644"/>
      <c r="H87" s="635"/>
    </row>
    <row r="88" spans="1:8" ht="14.4" customHeight="1" x14ac:dyDescent="0.3">
      <c r="A88" s="499" t="s">
        <v>42</v>
      </c>
      <c r="B88" s="707" t="s">
        <v>839</v>
      </c>
      <c r="C88" s="708"/>
      <c r="D88" s="709"/>
      <c r="E88" s="90"/>
      <c r="F88" s="91"/>
      <c r="G88" s="644"/>
      <c r="H88" s="635"/>
    </row>
    <row r="89" spans="1:8" ht="14.25" customHeight="1" x14ac:dyDescent="0.3">
      <c r="A89" s="704"/>
      <c r="B89" s="630"/>
      <c r="C89" s="649"/>
      <c r="D89" s="650"/>
      <c r="E89" s="705" t="str">
        <f>IF(OR(D91="", D92="", D92=0), "", MIN(D91/D92, 1))</f>
        <v/>
      </c>
      <c r="F89" s="706">
        <f>IF(AND(E88="",E89=""), 0,
IF(E88="N/A", "N/A",
IF(E89="",
   IF(E88="Less", 0, IF(E88="Quarterly", 10, IF(E88="Bi-Annually", 5, 0))),
IF(E89&gt;0.7,
   IF(E88="Less", 0, IF(E88="Quarterly", 10, IF(E88="Bi-Annually", 5, 0))),
0))))</f>
        <v>0</v>
      </c>
      <c r="G89" s="644"/>
      <c r="H89" s="635"/>
    </row>
    <row r="90" spans="1:8" ht="14.25" customHeight="1" x14ac:dyDescent="0.3">
      <c r="A90" s="704"/>
      <c r="B90" s="630"/>
      <c r="C90" s="710" t="s">
        <v>209</v>
      </c>
      <c r="D90" s="711"/>
      <c r="E90" s="670"/>
      <c r="F90" s="706"/>
      <c r="G90" s="644"/>
      <c r="H90" s="635"/>
    </row>
    <row r="91" spans="1:8" ht="26.25" customHeight="1" x14ac:dyDescent="0.3">
      <c r="A91" s="704"/>
      <c r="B91" s="630"/>
      <c r="C91" s="242" t="s">
        <v>25</v>
      </c>
      <c r="D91" s="66"/>
      <c r="E91" s="670"/>
      <c r="F91" s="706"/>
      <c r="G91" s="644"/>
      <c r="H91" s="635"/>
    </row>
    <row r="92" spans="1:8" ht="98.4" customHeight="1" x14ac:dyDescent="0.3">
      <c r="A92" s="704"/>
      <c r="B92" s="630"/>
      <c r="C92" s="242" t="s">
        <v>27</v>
      </c>
      <c r="D92" s="347">
        <f>Interviews!$I$18</f>
        <v>0</v>
      </c>
      <c r="E92" s="670"/>
      <c r="F92" s="706"/>
      <c r="G92" s="644"/>
      <c r="H92" s="635"/>
    </row>
    <row r="93" spans="1:8" ht="4.5" customHeight="1" x14ac:dyDescent="0.3">
      <c r="A93" s="330"/>
      <c r="B93" s="71"/>
      <c r="C93" s="71"/>
      <c r="D93" s="76"/>
      <c r="E93" s="92"/>
      <c r="F93" s="92"/>
      <c r="G93" s="598"/>
      <c r="H93" s="635"/>
    </row>
    <row r="94" spans="1:8" ht="14.4" customHeight="1" x14ac:dyDescent="0.3">
      <c r="A94" s="253"/>
      <c r="B94" s="712" t="s">
        <v>226</v>
      </c>
      <c r="C94" s="713"/>
      <c r="D94" s="714"/>
      <c r="E94" s="905"/>
      <c r="F94" s="905" t="s">
        <v>41</v>
      </c>
      <c r="G94" s="645" t="s">
        <v>869</v>
      </c>
      <c r="H94" s="635"/>
    </row>
    <row r="95" spans="1:8" ht="14.4" customHeight="1" x14ac:dyDescent="0.3">
      <c r="A95" s="254"/>
      <c r="B95" s="907" t="s">
        <v>228</v>
      </c>
      <c r="C95" s="908"/>
      <c r="D95" s="909"/>
      <c r="E95" s="906"/>
      <c r="F95" s="906"/>
      <c r="G95" s="646"/>
      <c r="H95" s="635"/>
    </row>
    <row r="96" spans="1:8" ht="14.4" customHeight="1" x14ac:dyDescent="0.3">
      <c r="A96" s="254"/>
      <c r="B96" s="907" t="s">
        <v>227</v>
      </c>
      <c r="C96" s="908"/>
      <c r="D96" s="909"/>
      <c r="E96" s="906"/>
      <c r="F96" s="906"/>
      <c r="G96" s="646"/>
      <c r="H96" s="635"/>
    </row>
    <row r="97" spans="1:28" ht="14.4" customHeight="1" x14ac:dyDescent="0.3">
      <c r="A97" s="528" t="s">
        <v>42</v>
      </c>
      <c r="B97" s="715" t="s">
        <v>839</v>
      </c>
      <c r="C97" s="655"/>
      <c r="D97" s="655"/>
      <c r="E97" s="90"/>
      <c r="F97" s="52"/>
      <c r="G97" s="647"/>
      <c r="H97" s="635"/>
    </row>
    <row r="98" spans="1:28" ht="14.25" customHeight="1" x14ac:dyDescent="0.3">
      <c r="A98" s="704"/>
      <c r="B98" s="630"/>
      <c r="C98" s="649"/>
      <c r="D98" s="650"/>
      <c r="E98" s="705" t="str">
        <f>IF(OR(D100="", D101="", D101=0), "", MIN(D100/D101, 1))</f>
        <v/>
      </c>
      <c r="F98" s="706">
        <f>IF(AND(E97="",E98=""), 0,
IF(E97="N/A", "N/A",
IF(E98="",
   IF(E97="Less", 0, IF(E97="Daily", 10, IF(E97="Weekly", 5, 0))),
IF(E98&gt;0.7,
   IF(E97="Less", 0, IF(E97="Daily", 10, IF(E97="Weekly", 5, 0))),
0))))</f>
        <v>0</v>
      </c>
      <c r="G98" s="647"/>
      <c r="H98" s="635"/>
    </row>
    <row r="99" spans="1:28" ht="14.25" customHeight="1" x14ac:dyDescent="0.3">
      <c r="A99" s="704"/>
      <c r="B99" s="630"/>
      <c r="C99" s="710" t="s">
        <v>209</v>
      </c>
      <c r="D99" s="711"/>
      <c r="E99" s="670"/>
      <c r="F99" s="706"/>
      <c r="G99" s="647"/>
      <c r="H99" s="635"/>
    </row>
    <row r="100" spans="1:28" ht="24" customHeight="1" x14ac:dyDescent="0.3">
      <c r="A100" s="704"/>
      <c r="B100" s="630"/>
      <c r="C100" s="242" t="s">
        <v>25</v>
      </c>
      <c r="D100" s="66"/>
      <c r="E100" s="670"/>
      <c r="F100" s="706"/>
      <c r="G100" s="647"/>
      <c r="H100" s="635"/>
      <c r="J100" s="93"/>
    </row>
    <row r="101" spans="1:28" ht="100.8" customHeight="1" x14ac:dyDescent="0.3">
      <c r="A101" s="704"/>
      <c r="B101" s="630"/>
      <c r="C101" s="252" t="s">
        <v>27</v>
      </c>
      <c r="D101" s="463">
        <f>Interviews!J18 + Interviews!D28</f>
        <v>0</v>
      </c>
      <c r="E101" s="670"/>
      <c r="F101" s="706"/>
      <c r="G101" s="647"/>
      <c r="H101" s="635"/>
    </row>
    <row r="102" spans="1:28" ht="4.5" customHeight="1" x14ac:dyDescent="0.3">
      <c r="A102" s="331"/>
      <c r="B102" s="71"/>
      <c r="C102" s="94"/>
      <c r="D102" s="95"/>
      <c r="E102" s="89"/>
      <c r="F102" s="89"/>
      <c r="G102" s="648"/>
      <c r="H102" s="635"/>
    </row>
    <row r="103" spans="1:28" ht="14.25" customHeight="1" x14ac:dyDescent="0.3">
      <c r="A103" s="334"/>
      <c r="B103" s="94"/>
      <c r="C103" s="94"/>
      <c r="D103" s="94"/>
      <c r="E103" s="83"/>
      <c r="F103" s="96"/>
      <c r="G103" s="210"/>
      <c r="I103" s="97"/>
    </row>
    <row r="104" spans="1:28" ht="14.25" customHeight="1" x14ac:dyDescent="0.3">
      <c r="A104" s="327"/>
      <c r="B104" s="262" t="s">
        <v>290</v>
      </c>
      <c r="C104" s="263"/>
      <c r="D104" s="263"/>
      <c r="E104" s="208"/>
      <c r="F104" s="422">
        <v>95</v>
      </c>
      <c r="G104" s="210"/>
    </row>
    <row r="105" spans="1:28" ht="14.25" customHeight="1" x14ac:dyDescent="0.3">
      <c r="A105" s="327"/>
      <c r="B105" s="262" t="s">
        <v>287</v>
      </c>
      <c r="C105" s="263"/>
      <c r="D105" s="263"/>
      <c r="E105" s="208"/>
      <c r="F105" s="423">
        <f>95 - (IF(F24="N/A",5,0) + IF(F27="N/A",5,0) + IF(F63="N/A",5,0) + IF(F70="N/A",5,0) + IF(F80="N/A",10,0) + IF(F89="N/A",10,0) + IF(F98="N/A",10,0))</f>
        <v>95</v>
      </c>
      <c r="G105" s="210"/>
    </row>
    <row r="106" spans="1:28" ht="14.25" customHeight="1" thickBot="1" x14ac:dyDescent="0.35">
      <c r="A106" s="327"/>
      <c r="B106" s="262" t="s">
        <v>43</v>
      </c>
      <c r="C106" s="263"/>
      <c r="D106" s="263"/>
      <c r="E106" s="208"/>
      <c r="F106" s="421">
        <f>SUM(
    IF(ISNUMBER(F7),ROUND(F7,0),0),
    IF(ISNUMBER(F10),ROUND(F10,0),0),
    IF(ISNUMBER(F17),ROUND(F17,0),0),
    IF(ISNUMBER(F21),ROUND(F21,0),0),
    IF(ISNUMBER(F24),ROUND(F24,0),0),
    IF(ISNUMBER(F27),ROUND(F27,0),0),
    IF(ISNUMBER(F30),ROUND(F30,0),0),
    IF(ISNUMBER(F34),ROUND(F34,0),0),
    IF(ISNUMBER(F40),ROUND(F40,0),0),
    IF(ISNUMBER(F47),ROUND(F47,0),0),
    IF(ISNUMBER(F54),ROUND(F54,0),0),
    IF(ISNUMBER(F63),ROUND(F63,0),0),
    IF(ISNUMBER(F70),ROUND(F70,0),0),
    IF(ISNUMBER(F80),ROUND(F80,0),0),
    IF(ISNUMBER(F89),ROUND(F89,0),0),
    IF(ISNUMBER(F98),ROUND(F98,0),0)
)</f>
        <v>0</v>
      </c>
      <c r="G106" s="210"/>
    </row>
    <row r="107" spans="1:28" ht="14.25" customHeight="1" thickTop="1" x14ac:dyDescent="0.3">
      <c r="A107" s="327"/>
      <c r="B107" s="264" t="s">
        <v>288</v>
      </c>
      <c r="C107" s="263"/>
      <c r="D107" s="263"/>
      <c r="E107" s="208"/>
      <c r="F107" s="350">
        <f>F106 / F105</f>
        <v>0</v>
      </c>
      <c r="G107" s="210"/>
    </row>
    <row r="108" spans="1:28" ht="14.25" customHeight="1" x14ac:dyDescent="0.3">
      <c r="A108" s="327"/>
      <c r="C108" s="32"/>
      <c r="D108" s="32"/>
      <c r="E108" s="4"/>
      <c r="F108" s="5"/>
      <c r="G108" s="210"/>
    </row>
    <row r="109" spans="1:28" ht="14.25" customHeight="1" x14ac:dyDescent="0.35">
      <c r="A109" s="211" t="s">
        <v>44</v>
      </c>
      <c r="B109" s="265"/>
      <c r="C109" s="213"/>
      <c r="D109" s="213"/>
      <c r="E109" s="208"/>
      <c r="F109" s="209"/>
      <c r="G109" s="210"/>
    </row>
    <row r="110" spans="1:28" ht="14.25" customHeight="1" thickBot="1" x14ac:dyDescent="0.35">
      <c r="A110" s="328"/>
      <c r="B110" s="250"/>
      <c r="C110" s="215"/>
      <c r="D110" s="215"/>
      <c r="E110" s="216"/>
      <c r="F110" s="215"/>
      <c r="G110" s="217"/>
      <c r="H110" s="72"/>
      <c r="I110" s="34"/>
      <c r="J110" s="34"/>
      <c r="K110" s="34"/>
      <c r="L110" s="34"/>
      <c r="M110" s="34"/>
      <c r="N110" s="34"/>
      <c r="O110" s="34"/>
      <c r="P110" s="34"/>
      <c r="Q110" s="34"/>
      <c r="R110" s="34"/>
      <c r="S110" s="34"/>
      <c r="T110" s="34"/>
      <c r="U110" s="34"/>
      <c r="V110" s="34"/>
      <c r="W110" s="34"/>
      <c r="X110" s="34"/>
      <c r="Y110" s="34"/>
      <c r="Z110" s="34"/>
      <c r="AA110" s="34"/>
      <c r="AB110" s="34"/>
    </row>
    <row r="111" spans="1:28" ht="14.25" customHeight="1" thickBot="1" x14ac:dyDescent="0.35">
      <c r="A111" s="329"/>
      <c r="B111" s="750" t="s">
        <v>6</v>
      </c>
      <c r="C111" s="751"/>
      <c r="D111" s="752"/>
      <c r="E111" s="218" t="s">
        <v>7</v>
      </c>
      <c r="F111" s="219" t="s">
        <v>8</v>
      </c>
      <c r="G111" s="220" t="s">
        <v>9</v>
      </c>
      <c r="H111" s="595" t="s">
        <v>723</v>
      </c>
    </row>
    <row r="112" spans="1:28" ht="28.8" customHeight="1" x14ac:dyDescent="0.3">
      <c r="A112" s="915">
        <v>2.1</v>
      </c>
      <c r="B112" s="689" t="s">
        <v>233</v>
      </c>
      <c r="C112" s="743"/>
      <c r="D112" s="743"/>
      <c r="E112" s="923"/>
      <c r="F112" s="897" t="s">
        <v>45</v>
      </c>
      <c r="G112" s="664" t="s">
        <v>652</v>
      </c>
      <c r="H112" s="636" t="s">
        <v>30</v>
      </c>
    </row>
    <row r="113" spans="1:8" ht="14.4" customHeight="1" x14ac:dyDescent="0.3">
      <c r="A113" s="916"/>
      <c r="B113" s="917" t="s">
        <v>234</v>
      </c>
      <c r="C113" s="918"/>
      <c r="D113" s="919"/>
      <c r="E113" s="941"/>
      <c r="F113" s="898"/>
      <c r="G113" s="664"/>
      <c r="H113" s="635"/>
    </row>
    <row r="114" spans="1:8" ht="14.4" customHeight="1" x14ac:dyDescent="0.3">
      <c r="A114" s="499" t="s">
        <v>16</v>
      </c>
      <c r="B114" s="739" t="s">
        <v>839</v>
      </c>
      <c r="C114" s="655"/>
      <c r="D114" s="656"/>
      <c r="E114" s="669" t="str">
        <f>IF(OR(D117="", D118="", D118=0), "", MIN(D117/D118, 1))</f>
        <v/>
      </c>
      <c r="F114" s="671">
        <f>IF(E114="", 0, ROUND(E114*10, 0))</f>
        <v>0</v>
      </c>
      <c r="G114" s="664"/>
      <c r="H114" s="635"/>
    </row>
    <row r="115" spans="1:8" ht="14.25" customHeight="1" x14ac:dyDescent="0.3">
      <c r="A115" s="704"/>
      <c r="B115" s="630"/>
      <c r="C115" s="725"/>
      <c r="D115" s="726"/>
      <c r="E115" s="670"/>
      <c r="F115" s="672"/>
      <c r="G115" s="664"/>
      <c r="H115" s="635"/>
    </row>
    <row r="116" spans="1:8" ht="14.25" customHeight="1" x14ac:dyDescent="0.3">
      <c r="A116" s="704"/>
      <c r="B116" s="630"/>
      <c r="C116" s="710" t="s">
        <v>209</v>
      </c>
      <c r="D116" s="711"/>
      <c r="E116" s="670"/>
      <c r="F116" s="672"/>
      <c r="G116" s="664"/>
      <c r="H116" s="635"/>
    </row>
    <row r="117" spans="1:8" ht="25.5" customHeight="1" x14ac:dyDescent="0.3">
      <c r="A117" s="704"/>
      <c r="B117" s="630"/>
      <c r="C117" s="249" t="s">
        <v>345</v>
      </c>
      <c r="D117" s="43"/>
      <c r="E117" s="670"/>
      <c r="F117" s="672"/>
      <c r="G117" s="664"/>
      <c r="H117" s="635"/>
    </row>
    <row r="118" spans="1:8" ht="122.4" customHeight="1" x14ac:dyDescent="0.3">
      <c r="A118" s="704"/>
      <c r="B118" s="630"/>
      <c r="C118" s="249" t="s">
        <v>46</v>
      </c>
      <c r="D118" s="60"/>
      <c r="E118" s="670"/>
      <c r="F118" s="672"/>
      <c r="G118" s="664"/>
      <c r="H118" s="635"/>
    </row>
    <row r="119" spans="1:8" ht="4.5" customHeight="1" x14ac:dyDescent="0.3">
      <c r="A119" s="332"/>
      <c r="B119" s="98"/>
      <c r="C119" s="99"/>
      <c r="D119" s="95"/>
      <c r="E119" s="77"/>
      <c r="F119" s="65"/>
      <c r="G119" s="665"/>
      <c r="H119" s="635"/>
    </row>
    <row r="120" spans="1:8" ht="14.4" customHeight="1" x14ac:dyDescent="0.3">
      <c r="A120" s="293"/>
      <c r="B120" s="651" t="s">
        <v>47</v>
      </c>
      <c r="C120" s="652"/>
      <c r="D120" s="653"/>
      <c r="E120" s="266"/>
      <c r="F120" s="266" t="s">
        <v>48</v>
      </c>
      <c r="G120" s="673" t="s">
        <v>826</v>
      </c>
      <c r="H120" s="635"/>
    </row>
    <row r="121" spans="1:8" ht="14.4" customHeight="1" x14ac:dyDescent="0.3">
      <c r="A121" s="499" t="s">
        <v>16</v>
      </c>
      <c r="B121" s="720" t="s">
        <v>839</v>
      </c>
      <c r="C121" s="721"/>
      <c r="D121" s="722"/>
      <c r="E121" s="669" t="str">
        <f>IF(OR(D124="", D125="", D125=0), "", MIN(D124/D125, 1))</f>
        <v/>
      </c>
      <c r="F121" s="912">
        <f>IF(E121="", 0, ROUND((F114/10) * E121 * 20, 0))</f>
        <v>0</v>
      </c>
      <c r="G121" s="674"/>
      <c r="H121" s="635"/>
    </row>
    <row r="122" spans="1:8" ht="13.8" customHeight="1" x14ac:dyDescent="0.3">
      <c r="A122" s="704"/>
      <c r="B122" s="630"/>
      <c r="C122" s="872"/>
      <c r="D122" s="873"/>
      <c r="E122" s="670"/>
      <c r="F122" s="706"/>
      <c r="G122" s="674"/>
      <c r="H122" s="635"/>
    </row>
    <row r="123" spans="1:8" ht="14.25" customHeight="1" x14ac:dyDescent="0.3">
      <c r="A123" s="704"/>
      <c r="B123" s="630"/>
      <c r="C123" s="710" t="s">
        <v>209</v>
      </c>
      <c r="D123" s="711"/>
      <c r="E123" s="670"/>
      <c r="F123" s="706"/>
      <c r="G123" s="674"/>
      <c r="H123" s="635"/>
    </row>
    <row r="124" spans="1:8" ht="27" customHeight="1" x14ac:dyDescent="0.3">
      <c r="A124" s="704"/>
      <c r="B124" s="630"/>
      <c r="C124" s="267" t="s">
        <v>825</v>
      </c>
      <c r="D124" s="43"/>
      <c r="E124" s="670"/>
      <c r="F124" s="706"/>
      <c r="G124" s="674"/>
      <c r="H124" s="635"/>
    </row>
    <row r="125" spans="1:8" ht="134.4" customHeight="1" x14ac:dyDescent="0.3">
      <c r="A125" s="704"/>
      <c r="B125" s="630"/>
      <c r="C125" s="248" t="s">
        <v>345</v>
      </c>
      <c r="D125" s="620" t="str">
        <f>IF(D117="", "", D117)</f>
        <v/>
      </c>
      <c r="E125" s="670"/>
      <c r="F125" s="706"/>
      <c r="G125" s="674"/>
      <c r="H125" s="635"/>
    </row>
    <row r="126" spans="1:8" ht="4.5" customHeight="1" x14ac:dyDescent="0.3">
      <c r="A126" s="331"/>
      <c r="B126" s="71"/>
      <c r="C126" s="99"/>
      <c r="D126" s="99"/>
      <c r="E126" s="145"/>
      <c r="F126" s="101"/>
      <c r="G126" s="675"/>
      <c r="H126" s="635"/>
    </row>
    <row r="127" spans="1:8" ht="14.4" customHeight="1" x14ac:dyDescent="0.3">
      <c r="A127" s="243"/>
      <c r="B127" s="723" t="s">
        <v>346</v>
      </c>
      <c r="C127" s="655"/>
      <c r="D127" s="724"/>
      <c r="E127" s="245"/>
      <c r="F127" s="244"/>
      <c r="G127" s="666" t="s">
        <v>843</v>
      </c>
      <c r="H127" s="635"/>
    </row>
    <row r="128" spans="1:8" ht="14.4" customHeight="1" x14ac:dyDescent="0.3">
      <c r="A128" s="401"/>
      <c r="B128" s="402" t="s">
        <v>334</v>
      </c>
      <c r="C128" s="419"/>
      <c r="D128" s="420"/>
      <c r="E128" s="247"/>
      <c r="F128" s="295" t="s">
        <v>348</v>
      </c>
      <c r="G128" s="667"/>
      <c r="H128" s="635"/>
    </row>
    <row r="129" spans="1:9" ht="14.4" customHeight="1" x14ac:dyDescent="0.3">
      <c r="A129" s="501" t="s">
        <v>16</v>
      </c>
      <c r="B129" s="857" t="s">
        <v>839</v>
      </c>
      <c r="C129" s="858"/>
      <c r="D129" s="859"/>
      <c r="E129" s="913" t="str">
        <f>IF(OR(D132="", D133="", D133=0), "", MIN(D132/D133, 1))</f>
        <v/>
      </c>
      <c r="F129" s="914">
        <f>IF(E129="",0,MIN(D132/D133*F121,F121))</f>
        <v>0</v>
      </c>
      <c r="G129" s="667"/>
      <c r="H129" s="635"/>
    </row>
    <row r="130" spans="1:9" ht="14.25" customHeight="1" x14ac:dyDescent="0.3">
      <c r="A130" s="704"/>
      <c r="B130" s="630"/>
      <c r="C130" s="876"/>
      <c r="D130" s="877"/>
      <c r="E130" s="913"/>
      <c r="F130" s="914"/>
      <c r="G130" s="667"/>
      <c r="H130" s="635"/>
    </row>
    <row r="131" spans="1:9" ht="14.25" customHeight="1" x14ac:dyDescent="0.3">
      <c r="A131" s="704"/>
      <c r="B131" s="630"/>
      <c r="C131" s="710" t="s">
        <v>209</v>
      </c>
      <c r="D131" s="711"/>
      <c r="E131" s="913"/>
      <c r="F131" s="914"/>
      <c r="G131" s="667"/>
      <c r="H131" s="635"/>
    </row>
    <row r="132" spans="1:9" ht="24" customHeight="1" x14ac:dyDescent="0.3">
      <c r="A132" s="704"/>
      <c r="B132" s="630"/>
      <c r="C132" s="267" t="s">
        <v>827</v>
      </c>
      <c r="D132" s="43"/>
      <c r="E132" s="913"/>
      <c r="F132" s="914"/>
      <c r="G132" s="667"/>
      <c r="H132" s="635"/>
    </row>
    <row r="133" spans="1:9" ht="99.6" customHeight="1" x14ac:dyDescent="0.3">
      <c r="A133" s="704"/>
      <c r="B133" s="630"/>
      <c r="C133" s="248" t="s">
        <v>828</v>
      </c>
      <c r="D133" s="60"/>
      <c r="E133" s="913"/>
      <c r="F133" s="914"/>
      <c r="G133" s="667"/>
      <c r="H133" s="635"/>
      <c r="I133" s="54"/>
    </row>
    <row r="134" spans="1:9" ht="4.5" customHeight="1" x14ac:dyDescent="0.3">
      <c r="A134" s="331"/>
      <c r="B134" s="71"/>
      <c r="C134" s="99"/>
      <c r="D134" s="95"/>
      <c r="E134" s="102"/>
      <c r="F134" s="103"/>
      <c r="G134" s="667"/>
      <c r="H134" s="635"/>
    </row>
    <row r="135" spans="1:9" ht="14.4" customHeight="1" x14ac:dyDescent="0.3">
      <c r="A135" s="532"/>
      <c r="B135" s="716" t="s">
        <v>347</v>
      </c>
      <c r="C135" s="717"/>
      <c r="D135" s="718"/>
      <c r="E135" s="227"/>
      <c r="F135" s="227" t="s">
        <v>48</v>
      </c>
      <c r="G135" s="667"/>
      <c r="H135" s="635"/>
    </row>
    <row r="136" spans="1:9" ht="14.4" customHeight="1" x14ac:dyDescent="0.3">
      <c r="A136" s="499" t="s">
        <v>16</v>
      </c>
      <c r="B136" s="727" t="s">
        <v>839</v>
      </c>
      <c r="C136" s="728"/>
      <c r="D136" s="729"/>
      <c r="E136" s="705" t="str">
        <f>IF(OR(D139="", D140="", D140=0), "", MIN(D139/D140, 1))</f>
        <v/>
      </c>
      <c r="F136" s="860">
        <f>IF(E136="",0,MIN(D139/D140*F121,F121))</f>
        <v>0</v>
      </c>
      <c r="G136" s="667"/>
      <c r="H136" s="635"/>
    </row>
    <row r="137" spans="1:9" ht="14.55" customHeight="1" x14ac:dyDescent="0.3">
      <c r="A137" s="704"/>
      <c r="B137" s="630"/>
      <c r="C137" s="874"/>
      <c r="D137" s="875"/>
      <c r="E137" s="670"/>
      <c r="F137" s="672"/>
      <c r="G137" s="667"/>
      <c r="H137" s="635"/>
    </row>
    <row r="138" spans="1:9" ht="14.25" customHeight="1" x14ac:dyDescent="0.3">
      <c r="A138" s="704"/>
      <c r="B138" s="630"/>
      <c r="C138" s="692" t="s">
        <v>209</v>
      </c>
      <c r="D138" s="719"/>
      <c r="E138" s="670"/>
      <c r="F138" s="672"/>
      <c r="G138" s="667"/>
      <c r="H138" s="635"/>
    </row>
    <row r="139" spans="1:9" ht="24.75" customHeight="1" x14ac:dyDescent="0.3">
      <c r="A139" s="704"/>
      <c r="B139" s="630"/>
      <c r="C139" s="269" t="s">
        <v>827</v>
      </c>
      <c r="D139" s="104"/>
      <c r="E139" s="670"/>
      <c r="F139" s="672"/>
      <c r="G139" s="667"/>
      <c r="H139" s="635"/>
    </row>
    <row r="140" spans="1:9" ht="99.6" customHeight="1" x14ac:dyDescent="0.3">
      <c r="A140" s="704"/>
      <c r="B140" s="630"/>
      <c r="C140" s="249" t="s">
        <v>828</v>
      </c>
      <c r="D140" s="60"/>
      <c r="E140" s="670"/>
      <c r="F140" s="672"/>
      <c r="G140" s="667"/>
      <c r="H140" s="635"/>
    </row>
    <row r="141" spans="1:9" ht="4.5" customHeight="1" x14ac:dyDescent="0.3">
      <c r="A141" s="331"/>
      <c r="B141" s="71"/>
      <c r="C141" s="71"/>
      <c r="D141" s="95"/>
      <c r="E141" s="105"/>
      <c r="F141" s="106"/>
      <c r="G141" s="668"/>
      <c r="H141" s="635"/>
    </row>
    <row r="142" spans="1:9" ht="28.8" customHeight="1" x14ac:dyDescent="0.3">
      <c r="A142" s="533"/>
      <c r="B142" s="651" t="s">
        <v>49</v>
      </c>
      <c r="C142" s="652"/>
      <c r="D142" s="653"/>
      <c r="E142" s="231"/>
      <c r="F142" s="222" t="s">
        <v>13</v>
      </c>
      <c r="G142" s="760" t="s">
        <v>687</v>
      </c>
      <c r="H142" s="635"/>
    </row>
    <row r="143" spans="1:9" ht="14.4" customHeight="1" x14ac:dyDescent="0.3">
      <c r="A143" s="499" t="s">
        <v>16</v>
      </c>
      <c r="B143" s="878" t="s">
        <v>839</v>
      </c>
      <c r="C143" s="879"/>
      <c r="D143" s="879"/>
      <c r="E143" s="51"/>
      <c r="F143" s="107"/>
      <c r="G143" s="826"/>
      <c r="H143" s="635"/>
    </row>
    <row r="144" spans="1:9" ht="124.2" customHeight="1" x14ac:dyDescent="0.3">
      <c r="A144" s="526"/>
      <c r="B144" s="660"/>
      <c r="C144" s="661"/>
      <c r="D144" s="662"/>
      <c r="E144" s="108"/>
      <c r="F144" s="411">
        <f>IF(E143="yes",5,0)</f>
        <v>0</v>
      </c>
      <c r="G144" s="827"/>
      <c r="H144" s="635"/>
    </row>
    <row r="145" spans="1:8" ht="14.4" customHeight="1" x14ac:dyDescent="0.3">
      <c r="A145" s="293"/>
      <c r="B145" s="682" t="s">
        <v>50</v>
      </c>
      <c r="C145" s="680"/>
      <c r="D145" s="681"/>
      <c r="E145" s="229"/>
      <c r="F145" s="268" t="s">
        <v>51</v>
      </c>
      <c r="G145" s="853" t="s">
        <v>846</v>
      </c>
      <c r="H145" s="635"/>
    </row>
    <row r="146" spans="1:8" ht="14.4" customHeight="1" x14ac:dyDescent="0.3">
      <c r="A146" s="499" t="s">
        <v>16</v>
      </c>
      <c r="B146" s="695" t="s">
        <v>839</v>
      </c>
      <c r="C146" s="696"/>
      <c r="D146" s="696"/>
      <c r="E146" s="626"/>
      <c r="F146" s="942">
        <f>IF(OR(E146="", F144=""), 0, IF(AND(E146="Yes", F144=5), 10, 0))</f>
        <v>0</v>
      </c>
      <c r="G146" s="664"/>
      <c r="H146" s="635"/>
    </row>
    <row r="147" spans="1:8" ht="14.25" customHeight="1" x14ac:dyDescent="0.3">
      <c r="A147" s="704"/>
      <c r="B147" s="630"/>
      <c r="C147" s="631"/>
      <c r="D147" s="632"/>
      <c r="E147" s="633"/>
      <c r="F147" s="706"/>
      <c r="G147" s="664"/>
      <c r="H147" s="635"/>
    </row>
    <row r="148" spans="1:8" ht="13.5" customHeight="1" x14ac:dyDescent="0.3">
      <c r="A148" s="704"/>
      <c r="B148" s="630"/>
      <c r="C148" s="631"/>
      <c r="D148" s="632"/>
      <c r="E148" s="634"/>
      <c r="F148" s="706"/>
      <c r="G148" s="664"/>
      <c r="H148" s="635"/>
    </row>
    <row r="149" spans="1:8" ht="25.5" customHeight="1" x14ac:dyDescent="0.3">
      <c r="A149" s="704"/>
      <c r="B149" s="630"/>
      <c r="C149" s="631"/>
      <c r="D149" s="632"/>
      <c r="E149" s="634"/>
      <c r="F149" s="706"/>
      <c r="G149" s="664"/>
      <c r="H149" s="635"/>
    </row>
    <row r="150" spans="1:8" ht="171" customHeight="1" x14ac:dyDescent="0.3">
      <c r="A150" s="704"/>
      <c r="B150" s="630"/>
      <c r="C150" s="631"/>
      <c r="D150" s="632"/>
      <c r="E150" s="634"/>
      <c r="F150" s="706"/>
      <c r="G150" s="664"/>
      <c r="H150" s="635"/>
    </row>
    <row r="151" spans="1:8" ht="4.5" customHeight="1" x14ac:dyDescent="0.3">
      <c r="A151" s="335"/>
      <c r="B151" s="109"/>
      <c r="C151" s="71"/>
      <c r="D151" s="71"/>
      <c r="E151" s="65"/>
      <c r="F151" s="106"/>
      <c r="G151" s="911"/>
      <c r="H151" s="635"/>
    </row>
    <row r="152" spans="1:8" ht="28.8" customHeight="1" x14ac:dyDescent="0.3">
      <c r="A152" s="533">
        <v>2.2000000000000002</v>
      </c>
      <c r="B152" s="651" t="s">
        <v>52</v>
      </c>
      <c r="C152" s="652"/>
      <c r="D152" s="653"/>
      <c r="E152" s="275"/>
      <c r="F152" s="270" t="s">
        <v>51</v>
      </c>
      <c r="G152" s="845" t="s">
        <v>688</v>
      </c>
      <c r="H152" s="635"/>
    </row>
    <row r="153" spans="1:8" ht="14.4" customHeight="1" x14ac:dyDescent="0.3">
      <c r="A153" s="499" t="s">
        <v>19</v>
      </c>
      <c r="B153" s="695" t="s">
        <v>839</v>
      </c>
      <c r="C153" s="696"/>
      <c r="D153" s="696"/>
      <c r="E153" s="466"/>
      <c r="F153" s="114"/>
      <c r="G153" s="828"/>
      <c r="H153" s="635"/>
    </row>
    <row r="154" spans="1:8" ht="14.25" customHeight="1" x14ac:dyDescent="0.3">
      <c r="A154" s="704"/>
      <c r="B154" s="630"/>
      <c r="C154" s="951"/>
      <c r="D154" s="952"/>
      <c r="E154" s="58"/>
      <c r="F154" s="110"/>
      <c r="G154" s="828"/>
      <c r="H154" s="635"/>
    </row>
    <row r="155" spans="1:8" ht="14.25" customHeight="1" x14ac:dyDescent="0.3">
      <c r="A155" s="704"/>
      <c r="B155" s="630"/>
      <c r="C155" s="676" t="s">
        <v>209</v>
      </c>
      <c r="D155" s="744"/>
      <c r="E155" s="111"/>
      <c r="F155" s="110"/>
      <c r="G155" s="828"/>
      <c r="H155" s="635"/>
    </row>
    <row r="156" spans="1:8" ht="24.75" customHeight="1" x14ac:dyDescent="0.3">
      <c r="A156" s="704"/>
      <c r="B156" s="630"/>
      <c r="C156" s="269" t="s">
        <v>25</v>
      </c>
      <c r="D156" s="60"/>
      <c r="E156" s="111"/>
      <c r="F156" s="110"/>
      <c r="G156" s="828"/>
      <c r="H156" s="635"/>
    </row>
    <row r="157" spans="1:8" ht="55.2" customHeight="1" x14ac:dyDescent="0.3">
      <c r="A157" s="704"/>
      <c r="B157" s="630"/>
      <c r="C157" s="271" t="s">
        <v>27</v>
      </c>
      <c r="D157" s="456">
        <f>Interviews!$H$18</f>
        <v>0</v>
      </c>
      <c r="E157" s="346" t="str">
        <f>IF(OR(D156="", D157="", D157=0), "", MIN(D156/D157, 1))</f>
        <v/>
      </c>
      <c r="F157" s="412">
        <f>IF(OR(E157="", F146=0), 0, IF(E157&gt;=80%, 10, 0))</f>
        <v>0</v>
      </c>
      <c r="G157" s="828"/>
      <c r="H157" s="635"/>
    </row>
    <row r="158" spans="1:8" ht="4.5" customHeight="1" x14ac:dyDescent="0.3">
      <c r="A158" s="331"/>
      <c r="B158" s="113"/>
      <c r="C158" s="71"/>
      <c r="D158" s="71"/>
      <c r="E158" s="65"/>
      <c r="F158" s="96"/>
      <c r="G158" s="854"/>
      <c r="H158" s="635"/>
    </row>
    <row r="159" spans="1:8" ht="14.4" customHeight="1" x14ac:dyDescent="0.3">
      <c r="A159" s="920">
        <v>2.2999999999999998</v>
      </c>
      <c r="B159" s="723" t="s">
        <v>235</v>
      </c>
      <c r="C159" s="655"/>
      <c r="D159" s="655"/>
      <c r="E159" s="922"/>
      <c r="F159" s="924" t="s">
        <v>13</v>
      </c>
      <c r="G159" s="845" t="s">
        <v>834</v>
      </c>
      <c r="H159" s="635"/>
    </row>
    <row r="160" spans="1:8" ht="14.4" customHeight="1" x14ac:dyDescent="0.3">
      <c r="A160" s="926"/>
      <c r="B160" s="917" t="s">
        <v>236</v>
      </c>
      <c r="C160" s="918"/>
      <c r="D160" s="919"/>
      <c r="E160" s="923"/>
      <c r="F160" s="925"/>
      <c r="G160" s="828"/>
      <c r="H160" s="635"/>
    </row>
    <row r="161" spans="1:8" ht="14.4" customHeight="1" x14ac:dyDescent="0.3">
      <c r="A161" s="528" t="s">
        <v>19</v>
      </c>
      <c r="B161" s="715" t="s">
        <v>839</v>
      </c>
      <c r="C161" s="814"/>
      <c r="D161" s="814"/>
      <c r="E161" s="51"/>
      <c r="F161" s="114"/>
      <c r="G161" s="828"/>
      <c r="H161" s="635"/>
    </row>
    <row r="162" spans="1:8" ht="14.25" customHeight="1" x14ac:dyDescent="0.3">
      <c r="A162" s="506"/>
      <c r="B162" s="631"/>
      <c r="C162" s="951"/>
      <c r="D162" s="952"/>
      <c r="E162" s="115"/>
      <c r="F162" s="83"/>
      <c r="G162" s="828"/>
      <c r="H162" s="635"/>
    </row>
    <row r="163" spans="1:8" ht="14.25" customHeight="1" x14ac:dyDescent="0.3">
      <c r="A163" s="507"/>
      <c r="B163" s="631"/>
      <c r="C163" s="692" t="s">
        <v>209</v>
      </c>
      <c r="D163" s="745"/>
      <c r="E163" s="111"/>
      <c r="F163" s="110"/>
      <c r="G163" s="828"/>
      <c r="H163" s="635"/>
    </row>
    <row r="164" spans="1:8" ht="25.5" customHeight="1" x14ac:dyDescent="0.3">
      <c r="A164" s="507"/>
      <c r="B164" s="631"/>
      <c r="C164" s="273" t="s">
        <v>25</v>
      </c>
      <c r="D164" s="60"/>
      <c r="E164" s="111"/>
      <c r="F164" s="110"/>
      <c r="G164" s="828"/>
      <c r="H164" s="635"/>
    </row>
    <row r="165" spans="1:8" ht="76.8" customHeight="1" x14ac:dyDescent="0.3">
      <c r="A165" s="507"/>
      <c r="B165" s="631"/>
      <c r="C165" s="274" t="s">
        <v>27</v>
      </c>
      <c r="D165" s="416">
        <f>Interviews!$I$18</f>
        <v>0</v>
      </c>
      <c r="E165" s="346" t="str">
        <f>IF(OR(D164="", D165="", D165=0), "", MIN(D164/D165, 1))</f>
        <v/>
      </c>
      <c r="F165" s="412">
        <f>IF(E161="N/A", "N/A", IF(E165="", 0, IF(E165&gt;=80%, 5, 0)))</f>
        <v>0</v>
      </c>
      <c r="G165" s="828"/>
      <c r="H165" s="635"/>
    </row>
    <row r="166" spans="1:8" ht="4.5" customHeight="1" x14ac:dyDescent="0.3">
      <c r="A166" s="330"/>
      <c r="B166" s="109"/>
      <c r="C166" s="71"/>
      <c r="D166" s="71"/>
      <c r="E166" s="74"/>
      <c r="F166" s="74"/>
      <c r="G166" s="828"/>
      <c r="H166" s="635"/>
    </row>
    <row r="167" spans="1:8" ht="14.4" customHeight="1" x14ac:dyDescent="0.3">
      <c r="A167" s="533"/>
      <c r="B167" s="651" t="s">
        <v>55</v>
      </c>
      <c r="C167" s="652"/>
      <c r="D167" s="653"/>
      <c r="E167" s="275"/>
      <c r="F167" s="270" t="s">
        <v>13</v>
      </c>
      <c r="G167" s="828"/>
      <c r="H167" s="635"/>
    </row>
    <row r="168" spans="1:8" ht="14.4" customHeight="1" x14ac:dyDescent="0.3">
      <c r="A168" s="499" t="s">
        <v>19</v>
      </c>
      <c r="B168" s="695" t="s">
        <v>839</v>
      </c>
      <c r="C168" s="696"/>
      <c r="D168" s="696"/>
      <c r="E168" s="51"/>
      <c r="F168" s="114"/>
      <c r="G168" s="828"/>
      <c r="H168" s="635"/>
    </row>
    <row r="169" spans="1:8" ht="14.25" customHeight="1" x14ac:dyDescent="0.3">
      <c r="A169" s="704"/>
      <c r="B169" s="630"/>
      <c r="C169" s="951"/>
      <c r="D169" s="951"/>
      <c r="E169" s="115"/>
      <c r="F169" s="83"/>
      <c r="G169" s="828"/>
      <c r="H169" s="635"/>
    </row>
    <row r="170" spans="1:8" ht="14.25" customHeight="1" x14ac:dyDescent="0.3">
      <c r="A170" s="704"/>
      <c r="B170" s="630"/>
      <c r="C170" s="692" t="s">
        <v>209</v>
      </c>
      <c r="D170" s="719"/>
      <c r="E170" s="111"/>
      <c r="F170" s="110"/>
      <c r="G170" s="828"/>
      <c r="H170" s="635"/>
    </row>
    <row r="171" spans="1:8" ht="27" customHeight="1" x14ac:dyDescent="0.3">
      <c r="A171" s="704"/>
      <c r="B171" s="630"/>
      <c r="C171" s="242" t="s">
        <v>25</v>
      </c>
      <c r="D171" s="116"/>
      <c r="E171" s="111"/>
      <c r="F171" s="110"/>
      <c r="G171" s="828"/>
      <c r="H171" s="635"/>
    </row>
    <row r="172" spans="1:8" ht="68.400000000000006" customHeight="1" x14ac:dyDescent="0.3">
      <c r="A172" s="704"/>
      <c r="B172" s="630"/>
      <c r="C172" s="276" t="s">
        <v>27</v>
      </c>
      <c r="D172" s="464">
        <f>Interviews!J18 + Interviews!D28</f>
        <v>0</v>
      </c>
      <c r="E172" s="346" t="str">
        <f>IF(OR(D171="", D172="", D172=0), "", MIN(D171/D172, 1))</f>
        <v/>
      </c>
      <c r="F172" s="412">
        <f>IF(E168="N/A", "N/A", IF(E172="", 0, IF(E172&gt;=80%, 5, 0)))</f>
        <v>0</v>
      </c>
      <c r="G172" s="828"/>
      <c r="H172" s="635"/>
    </row>
    <row r="173" spans="1:8" ht="4.5" customHeight="1" x14ac:dyDescent="0.3">
      <c r="A173" s="335"/>
      <c r="B173" s="109"/>
      <c r="C173" s="71"/>
      <c r="D173" s="71"/>
      <c r="E173" s="74"/>
      <c r="F173" s="74"/>
      <c r="G173" s="828"/>
      <c r="H173" s="635"/>
    </row>
    <row r="174" spans="1:8" ht="14.4" customHeight="1" x14ac:dyDescent="0.3">
      <c r="A174" s="533"/>
      <c r="B174" s="651" t="s">
        <v>56</v>
      </c>
      <c r="C174" s="652"/>
      <c r="D174" s="653"/>
      <c r="E174" s="275"/>
      <c r="F174" s="270" t="s">
        <v>13</v>
      </c>
      <c r="G174" s="828"/>
      <c r="H174" s="635"/>
    </row>
    <row r="175" spans="1:8" ht="14.4" customHeight="1" x14ac:dyDescent="0.3">
      <c r="A175" s="499" t="s">
        <v>19</v>
      </c>
      <c r="B175" s="695" t="s">
        <v>839</v>
      </c>
      <c r="C175" s="696"/>
      <c r="D175" s="696"/>
      <c r="E175" s="117"/>
      <c r="F175" s="114"/>
      <c r="G175" s="828"/>
      <c r="H175" s="635"/>
    </row>
    <row r="176" spans="1:8" ht="14.25" customHeight="1" x14ac:dyDescent="0.3">
      <c r="A176" s="704"/>
      <c r="B176" s="630"/>
      <c r="C176" s="951"/>
      <c r="D176" s="951"/>
      <c r="E176" s="115"/>
      <c r="F176" s="83"/>
      <c r="G176" s="828"/>
      <c r="H176" s="635"/>
    </row>
    <row r="177" spans="1:8" ht="14.25" customHeight="1" x14ac:dyDescent="0.3">
      <c r="A177" s="704"/>
      <c r="B177" s="630"/>
      <c r="C177" s="692" t="s">
        <v>209</v>
      </c>
      <c r="D177" s="719"/>
      <c r="E177" s="111"/>
      <c r="F177" s="110"/>
      <c r="G177" s="828"/>
      <c r="H177" s="635"/>
    </row>
    <row r="178" spans="1:8" ht="25.5" customHeight="1" x14ac:dyDescent="0.3">
      <c r="A178" s="704"/>
      <c r="B178" s="630"/>
      <c r="C178" s="249" t="s">
        <v>25</v>
      </c>
      <c r="D178" s="60"/>
      <c r="E178" s="111"/>
      <c r="F178" s="110"/>
      <c r="G178" s="828"/>
      <c r="H178" s="635"/>
    </row>
    <row r="179" spans="1:8" ht="84.6" customHeight="1" x14ac:dyDescent="0.3">
      <c r="A179" s="704"/>
      <c r="B179" s="630"/>
      <c r="C179" s="249" t="s">
        <v>27</v>
      </c>
      <c r="D179" s="416">
        <f xml:space="preserve"> SUM(Interviews!K18:L18, Interviews!D29)</f>
        <v>0</v>
      </c>
      <c r="E179" s="346" t="str">
        <f>IF(OR(D178="", D179="", D179=0), "", MIN(D178/D179, 1))</f>
        <v/>
      </c>
      <c r="F179" s="412">
        <f>IF(E179="", 0, IF(E179&gt;=80%, 5, 0))</f>
        <v>0</v>
      </c>
      <c r="G179" s="828"/>
      <c r="H179" s="635"/>
    </row>
    <row r="180" spans="1:8" ht="4.5" customHeight="1" x14ac:dyDescent="0.3">
      <c r="A180" s="330"/>
      <c r="B180" s="71"/>
      <c r="C180" s="71"/>
      <c r="D180" s="118"/>
      <c r="E180" s="92"/>
      <c r="F180" s="83"/>
      <c r="G180" s="854"/>
      <c r="H180" s="635"/>
    </row>
    <row r="181" spans="1:8" ht="14.4" customHeight="1" x14ac:dyDescent="0.3">
      <c r="A181" s="533">
        <v>2.4</v>
      </c>
      <c r="B181" s="651" t="s">
        <v>57</v>
      </c>
      <c r="C181" s="652"/>
      <c r="D181" s="653"/>
      <c r="E181" s="266"/>
      <c r="F181" s="266" t="s">
        <v>21</v>
      </c>
      <c r="G181" s="881" t="s">
        <v>659</v>
      </c>
      <c r="H181" s="635"/>
    </row>
    <row r="182" spans="1:8" ht="14.4" customHeight="1" x14ac:dyDescent="0.3">
      <c r="A182" s="499" t="s">
        <v>16</v>
      </c>
      <c r="B182" s="695" t="s">
        <v>839</v>
      </c>
      <c r="C182" s="696"/>
      <c r="D182" s="697"/>
      <c r="E182" s="119"/>
      <c r="F182" s="120"/>
      <c r="G182" s="664"/>
      <c r="H182" s="635"/>
    </row>
    <row r="183" spans="1:8" ht="14.25" customHeight="1" x14ac:dyDescent="0.3">
      <c r="A183" s="704"/>
      <c r="B183" s="630"/>
      <c r="C183" s="953"/>
      <c r="D183" s="954"/>
      <c r="E183" s="112"/>
      <c r="F183" s="122"/>
      <c r="G183" s="664"/>
      <c r="H183" s="635"/>
    </row>
    <row r="184" spans="1:8" ht="14.25" customHeight="1" x14ac:dyDescent="0.3">
      <c r="A184" s="704"/>
      <c r="B184" s="630"/>
      <c r="C184" s="676" t="s">
        <v>209</v>
      </c>
      <c r="D184" s="744"/>
      <c r="E184" s="123"/>
      <c r="F184" s="124"/>
      <c r="G184" s="664"/>
      <c r="H184" s="635"/>
    </row>
    <row r="185" spans="1:8" ht="24" customHeight="1" x14ac:dyDescent="0.3">
      <c r="A185" s="704"/>
      <c r="B185" s="630"/>
      <c r="C185" s="249" t="s">
        <v>25</v>
      </c>
      <c r="D185" s="43"/>
      <c r="E185" s="123"/>
      <c r="F185" s="124"/>
      <c r="G185" s="664"/>
      <c r="H185" s="635"/>
    </row>
    <row r="186" spans="1:8" ht="59.4" customHeight="1" x14ac:dyDescent="0.3">
      <c r="A186" s="704"/>
      <c r="B186" s="630"/>
      <c r="C186" s="249" t="s">
        <v>683</v>
      </c>
      <c r="D186" s="125"/>
      <c r="E186" s="346" t="str">
        <f>IF(OR(D185="", D186="", D186=0), "", MIN(D185/D186, 1))</f>
        <v/>
      </c>
      <c r="F186" s="410">
        <f>IF(E186="", 0, ROUND(E186*5, 0))</f>
        <v>0</v>
      </c>
      <c r="G186" s="664"/>
      <c r="H186" s="635"/>
    </row>
    <row r="187" spans="1:8" ht="4.5" customHeight="1" x14ac:dyDescent="0.3">
      <c r="A187" s="335"/>
      <c r="B187" s="109"/>
      <c r="C187" s="71"/>
      <c r="D187" s="71"/>
      <c r="E187" s="74"/>
      <c r="F187" s="106"/>
      <c r="G187" s="911"/>
      <c r="H187" s="635"/>
    </row>
    <row r="188" spans="1:8" ht="28.8" customHeight="1" x14ac:dyDescent="0.3">
      <c r="A188" s="533">
        <v>2.5</v>
      </c>
      <c r="B188" s="651" t="s">
        <v>58</v>
      </c>
      <c r="C188" s="652"/>
      <c r="D188" s="653"/>
      <c r="E188" s="275"/>
      <c r="F188" s="278" t="s">
        <v>51</v>
      </c>
      <c r="G188" s="845" t="s">
        <v>349</v>
      </c>
      <c r="H188" s="635"/>
    </row>
    <row r="189" spans="1:8" ht="14.4" customHeight="1" x14ac:dyDescent="0.3">
      <c r="A189" s="499" t="s">
        <v>16</v>
      </c>
      <c r="B189" s="695" t="s">
        <v>839</v>
      </c>
      <c r="C189" s="696"/>
      <c r="D189" s="696"/>
      <c r="E189" s="126"/>
      <c r="F189" s="107"/>
      <c r="G189" s="850"/>
      <c r="H189" s="635"/>
    </row>
    <row r="190" spans="1:8" ht="167.4" customHeight="1" x14ac:dyDescent="0.3">
      <c r="A190" s="526"/>
      <c r="B190" s="660"/>
      <c r="C190" s="661"/>
      <c r="D190" s="662"/>
      <c r="E190" s="108"/>
      <c r="F190" s="413">
        <f>IF(E189="yes",10,0)</f>
        <v>0</v>
      </c>
      <c r="G190" s="851"/>
      <c r="H190" s="635"/>
    </row>
    <row r="191" spans="1:8" ht="14.4" customHeight="1" x14ac:dyDescent="0.3">
      <c r="A191" s="943">
        <v>2.6</v>
      </c>
      <c r="B191" s="833" t="s">
        <v>237</v>
      </c>
      <c r="C191" s="709"/>
      <c r="D191" s="780"/>
      <c r="E191" s="229"/>
      <c r="F191" s="896" t="s">
        <v>21</v>
      </c>
      <c r="G191" s="782" t="s">
        <v>653</v>
      </c>
      <c r="H191" s="635"/>
    </row>
    <row r="192" spans="1:8" ht="14.4" customHeight="1" x14ac:dyDescent="0.3">
      <c r="A192" s="916"/>
      <c r="B192" s="917" t="s">
        <v>238</v>
      </c>
      <c r="C192" s="918"/>
      <c r="D192" s="919"/>
      <c r="E192" s="279"/>
      <c r="F192" s="947"/>
      <c r="G192" s="667"/>
      <c r="H192" s="635"/>
    </row>
    <row r="193" spans="1:8" ht="14.4" customHeight="1" x14ac:dyDescent="0.3">
      <c r="A193" s="499" t="s">
        <v>19</v>
      </c>
      <c r="B193" s="715" t="s">
        <v>839</v>
      </c>
      <c r="C193" s="814"/>
      <c r="D193" s="814"/>
      <c r="E193" s="129"/>
      <c r="F193" s="130"/>
      <c r="G193" s="667"/>
      <c r="H193" s="635"/>
    </row>
    <row r="194" spans="1:8" ht="14.25" customHeight="1" x14ac:dyDescent="0.3">
      <c r="A194" s="704"/>
      <c r="B194" s="630"/>
      <c r="C194" s="931"/>
      <c r="D194" s="932"/>
      <c r="E194" s="927" t="str">
        <f>IF(OR(D196="", D197="", D197=0), "", MIN(D196/D197, 1))</f>
        <v/>
      </c>
      <c r="F194" s="964">
        <f>IF(E194="", 0, ROUND(E194*5, 0))</f>
        <v>0</v>
      </c>
      <c r="G194" s="667"/>
      <c r="H194" s="635"/>
    </row>
    <row r="195" spans="1:8" ht="14.25" customHeight="1" x14ac:dyDescent="0.3">
      <c r="A195" s="704"/>
      <c r="B195" s="630"/>
      <c r="C195" s="676" t="s">
        <v>209</v>
      </c>
      <c r="D195" s="744"/>
      <c r="E195" s="927"/>
      <c r="F195" s="964"/>
      <c r="G195" s="667"/>
      <c r="H195" s="635"/>
    </row>
    <row r="196" spans="1:8" ht="24.75" customHeight="1" x14ac:dyDescent="0.3">
      <c r="A196" s="704"/>
      <c r="B196" s="630"/>
      <c r="C196" s="249" t="s">
        <v>25</v>
      </c>
      <c r="D196" s="131"/>
      <c r="E196" s="927"/>
      <c r="F196" s="964"/>
      <c r="G196" s="667"/>
      <c r="H196" s="635"/>
    </row>
    <row r="197" spans="1:8" ht="80.400000000000006" customHeight="1" x14ac:dyDescent="0.3">
      <c r="A197" s="704"/>
      <c r="B197" s="630"/>
      <c r="C197" s="249" t="s">
        <v>27</v>
      </c>
      <c r="D197" s="416">
        <f xml:space="preserve"> SUM(Interviews!I18:J18, Interviews!D28)</f>
        <v>0</v>
      </c>
      <c r="E197" s="927"/>
      <c r="F197" s="964"/>
      <c r="G197" s="667"/>
      <c r="H197" s="635"/>
    </row>
    <row r="198" spans="1:8" ht="4.5" customHeight="1" x14ac:dyDescent="0.3">
      <c r="A198" s="330"/>
      <c r="B198" s="109"/>
      <c r="C198" s="71"/>
      <c r="D198" s="71"/>
      <c r="E198" s="77"/>
      <c r="F198" s="132"/>
      <c r="G198" s="966"/>
      <c r="H198" s="635"/>
    </row>
    <row r="199" spans="1:8" ht="14.4" customHeight="1" x14ac:dyDescent="0.3">
      <c r="A199" s="533"/>
      <c r="B199" s="651" t="s">
        <v>59</v>
      </c>
      <c r="C199" s="652"/>
      <c r="D199" s="653"/>
      <c r="E199" s="275"/>
      <c r="F199" s="280" t="s">
        <v>21</v>
      </c>
      <c r="G199" s="944" t="s">
        <v>654</v>
      </c>
      <c r="H199" s="635"/>
    </row>
    <row r="200" spans="1:8" ht="14.4" customHeight="1" x14ac:dyDescent="0.3">
      <c r="A200" s="499" t="s">
        <v>19</v>
      </c>
      <c r="B200" s="695" t="s">
        <v>839</v>
      </c>
      <c r="C200" s="696"/>
      <c r="D200" s="696"/>
      <c r="E200" s="129"/>
      <c r="F200" s="133"/>
      <c r="G200" s="945"/>
      <c r="H200" s="635"/>
    </row>
    <row r="201" spans="1:8" ht="14.25" customHeight="1" x14ac:dyDescent="0.3">
      <c r="A201" s="704"/>
      <c r="B201" s="630"/>
      <c r="C201" s="962"/>
      <c r="D201" s="963"/>
      <c r="E201" s="927" t="str">
        <f>IF(OR(D203="", D204="", D204=0), "", MIN(D203/D204, 1))</f>
        <v/>
      </c>
      <c r="F201" s="965">
        <f>IF(E201="",0, ROUND(E201*5,0))</f>
        <v>0</v>
      </c>
      <c r="G201" s="945"/>
      <c r="H201" s="635"/>
    </row>
    <row r="202" spans="1:8" ht="14.25" customHeight="1" x14ac:dyDescent="0.3">
      <c r="A202" s="704"/>
      <c r="B202" s="630"/>
      <c r="C202" s="676" t="s">
        <v>209</v>
      </c>
      <c r="D202" s="744"/>
      <c r="E202" s="927"/>
      <c r="F202" s="965"/>
      <c r="G202" s="945"/>
      <c r="H202" s="635"/>
    </row>
    <row r="203" spans="1:8" ht="24.75" customHeight="1" x14ac:dyDescent="0.3">
      <c r="A203" s="704"/>
      <c r="B203" s="630"/>
      <c r="C203" s="249" t="s">
        <v>25</v>
      </c>
      <c r="D203" s="131"/>
      <c r="E203" s="927"/>
      <c r="F203" s="965"/>
      <c r="G203" s="945"/>
      <c r="H203" s="635"/>
    </row>
    <row r="204" spans="1:8" ht="76.8" customHeight="1" x14ac:dyDescent="0.3">
      <c r="A204" s="704"/>
      <c r="B204" s="630"/>
      <c r="C204" s="249" t="s">
        <v>27</v>
      </c>
      <c r="D204" s="416">
        <f xml:space="preserve"> SUM(Interviews!I18:J18, Interviews!D28)</f>
        <v>0</v>
      </c>
      <c r="E204" s="927"/>
      <c r="F204" s="965"/>
      <c r="G204" s="945"/>
      <c r="H204" s="635"/>
    </row>
    <row r="205" spans="1:8" ht="4.5" customHeight="1" x14ac:dyDescent="0.3">
      <c r="A205" s="330"/>
      <c r="B205" s="109"/>
      <c r="C205" s="71"/>
      <c r="D205" s="71"/>
      <c r="E205" s="74"/>
      <c r="F205" s="134"/>
      <c r="G205" s="946"/>
      <c r="H205" s="635"/>
    </row>
    <row r="206" spans="1:8" ht="28.8" customHeight="1" x14ac:dyDescent="0.3">
      <c r="A206" s="533">
        <v>2.7</v>
      </c>
      <c r="B206" s="651" t="s">
        <v>60</v>
      </c>
      <c r="C206" s="652"/>
      <c r="D206" s="653"/>
      <c r="E206" s="275"/>
      <c r="F206" s="266" t="s">
        <v>13</v>
      </c>
      <c r="G206" s="826" t="s">
        <v>830</v>
      </c>
      <c r="H206" s="635"/>
    </row>
    <row r="207" spans="1:8" ht="14.4" customHeight="1" x14ac:dyDescent="0.3">
      <c r="A207" s="499" t="s">
        <v>16</v>
      </c>
      <c r="B207" s="695" t="s">
        <v>839</v>
      </c>
      <c r="C207" s="696"/>
      <c r="D207" s="696"/>
      <c r="E207" s="126"/>
      <c r="F207" s="135"/>
      <c r="G207" s="761"/>
      <c r="H207" s="635"/>
    </row>
    <row r="208" spans="1:8" ht="132" customHeight="1" x14ac:dyDescent="0.3">
      <c r="A208" s="526"/>
      <c r="B208" s="660"/>
      <c r="C208" s="661"/>
      <c r="D208" s="662"/>
      <c r="E208" s="108"/>
      <c r="F208" s="415">
        <f>IF(E207="n/a", "N/A", IF(E207="yes", 5, 0))</f>
        <v>0</v>
      </c>
      <c r="G208" s="763"/>
      <c r="H208" s="635"/>
    </row>
    <row r="209" spans="1:9" ht="28.8" customHeight="1" x14ac:dyDescent="0.3">
      <c r="A209" s="293">
        <v>2.8</v>
      </c>
      <c r="B209" s="682" t="s">
        <v>61</v>
      </c>
      <c r="C209" s="680"/>
      <c r="D209" s="681"/>
      <c r="E209" s="229"/>
      <c r="F209" s="268" t="s">
        <v>13</v>
      </c>
      <c r="G209" s="760" t="s">
        <v>380</v>
      </c>
      <c r="H209" s="635"/>
    </row>
    <row r="210" spans="1:9" ht="14.4" customHeight="1" x14ac:dyDescent="0.3">
      <c r="A210" s="499" t="s">
        <v>16</v>
      </c>
      <c r="B210" s="695" t="s">
        <v>839</v>
      </c>
      <c r="C210" s="696"/>
      <c r="D210" s="696"/>
      <c r="E210" s="126"/>
      <c r="F210" s="135"/>
      <c r="G210" s="761"/>
      <c r="H210" s="635"/>
    </row>
    <row r="211" spans="1:9" ht="140.4" customHeight="1" x14ac:dyDescent="0.3">
      <c r="A211" s="526"/>
      <c r="B211" s="660"/>
      <c r="C211" s="661"/>
      <c r="D211" s="662"/>
      <c r="E211" s="108"/>
      <c r="F211" s="415">
        <f>IF(E210="n/a", "N/A", IF(E210="yes", 5, 0))</f>
        <v>0</v>
      </c>
      <c r="G211" s="763"/>
      <c r="H211" s="635"/>
    </row>
    <row r="212" spans="1:9" ht="14.4" customHeight="1" x14ac:dyDescent="0.3">
      <c r="A212" s="293">
        <v>2.9</v>
      </c>
      <c r="B212" s="682" t="s">
        <v>62</v>
      </c>
      <c r="C212" s="680"/>
      <c r="D212" s="681"/>
      <c r="E212" s="229"/>
      <c r="F212" s="268" t="s">
        <v>45</v>
      </c>
      <c r="G212" s="760" t="s">
        <v>829</v>
      </c>
      <c r="H212" s="635"/>
    </row>
    <row r="213" spans="1:9" ht="14.4" customHeight="1" x14ac:dyDescent="0.3">
      <c r="A213" s="499" t="s">
        <v>16</v>
      </c>
      <c r="B213" s="695" t="s">
        <v>839</v>
      </c>
      <c r="C213" s="696"/>
      <c r="D213" s="696"/>
      <c r="E213" s="627"/>
      <c r="F213" s="135"/>
      <c r="G213" s="761"/>
      <c r="H213" s="635"/>
    </row>
    <row r="214" spans="1:9" ht="248.4" customHeight="1" x14ac:dyDescent="0.3">
      <c r="A214" s="526"/>
      <c r="B214" s="955"/>
      <c r="C214" s="956"/>
      <c r="D214" s="957"/>
      <c r="E214" s="622"/>
      <c r="F214" s="415">
        <f>IF(OR(E213="",LEFT(E213,1)="0"),0,LEFT(E213,1)*2)</f>
        <v>0</v>
      </c>
      <c r="G214" s="763"/>
      <c r="H214" s="635"/>
    </row>
    <row r="215" spans="1:9" ht="28.8" customHeight="1" x14ac:dyDescent="0.3">
      <c r="A215" s="534">
        <v>2.1</v>
      </c>
      <c r="B215" s="651" t="s">
        <v>63</v>
      </c>
      <c r="C215" s="652"/>
      <c r="D215" s="653"/>
      <c r="E215" s="229"/>
      <c r="F215" s="268" t="s">
        <v>51</v>
      </c>
      <c r="G215" s="853" t="s">
        <v>342</v>
      </c>
      <c r="H215" s="635"/>
    </row>
    <row r="216" spans="1:9" ht="14.4" customHeight="1" x14ac:dyDescent="0.3">
      <c r="A216" s="499" t="s">
        <v>64</v>
      </c>
      <c r="B216" s="695" t="s">
        <v>839</v>
      </c>
      <c r="C216" s="696"/>
      <c r="D216" s="696"/>
      <c r="E216" s="126"/>
      <c r="F216" s="135"/>
      <c r="G216" s="664"/>
      <c r="H216" s="635"/>
    </row>
    <row r="217" spans="1:9" ht="14.25" customHeight="1" x14ac:dyDescent="0.3">
      <c r="A217" s="704"/>
      <c r="B217" s="630"/>
      <c r="C217" s="962"/>
      <c r="D217" s="963"/>
      <c r="E217" s="58"/>
      <c r="F217" s="122"/>
      <c r="G217" s="664"/>
      <c r="H217" s="635"/>
    </row>
    <row r="218" spans="1:9" ht="14.25" customHeight="1" x14ac:dyDescent="0.3">
      <c r="A218" s="704"/>
      <c r="B218" s="630"/>
      <c r="C218" s="676" t="s">
        <v>209</v>
      </c>
      <c r="D218" s="744"/>
      <c r="E218" s="58"/>
      <c r="F218" s="124"/>
      <c r="G218" s="664"/>
      <c r="H218" s="635"/>
    </row>
    <row r="219" spans="1:9" ht="27" customHeight="1" x14ac:dyDescent="0.3">
      <c r="A219" s="704"/>
      <c r="B219" s="630"/>
      <c r="C219" s="249" t="s">
        <v>25</v>
      </c>
      <c r="D219" s="131"/>
      <c r="E219" s="58"/>
      <c r="F219" s="124"/>
      <c r="G219" s="664"/>
      <c r="H219" s="635"/>
    </row>
    <row r="220" spans="1:9" ht="83.4" customHeight="1" x14ac:dyDescent="0.3">
      <c r="A220" s="704"/>
      <c r="B220" s="630"/>
      <c r="C220" s="249" t="s">
        <v>27</v>
      </c>
      <c r="D220" s="465">
        <f>Interviews!M18 + Interviews!D28 + Interviews!D29</f>
        <v>0</v>
      </c>
      <c r="E220" s="346" t="str">
        <f>IF(OR(D219="", D220="", D220=0), "", MIN(D219/D220, 1))</f>
        <v/>
      </c>
      <c r="F220" s="410">
        <f>IF(AND(E216="yes",E220&gt;=0.7),10,0)</f>
        <v>0</v>
      </c>
      <c r="G220" s="664"/>
      <c r="H220" s="635"/>
      <c r="I220" s="505"/>
    </row>
    <row r="221" spans="1:9" ht="4.5" customHeight="1" x14ac:dyDescent="0.3">
      <c r="A221" s="336"/>
      <c r="B221" s="113"/>
      <c r="C221" s="137"/>
      <c r="D221" s="95"/>
      <c r="E221" s="138"/>
      <c r="F221" s="106"/>
      <c r="G221" s="665"/>
      <c r="H221" s="635"/>
    </row>
    <row r="222" spans="1:9" ht="14.25" customHeight="1" x14ac:dyDescent="0.3">
      <c r="A222" s="327"/>
      <c r="C222" s="32"/>
      <c r="D222" s="94"/>
      <c r="E222" s="4"/>
      <c r="F222" s="5"/>
      <c r="G222" s="210"/>
      <c r="H222" s="599"/>
    </row>
    <row r="223" spans="1:9" ht="14.25" customHeight="1" x14ac:dyDescent="0.3">
      <c r="A223" s="327" t="s">
        <v>30</v>
      </c>
      <c r="B223" s="262" t="s">
        <v>291</v>
      </c>
      <c r="C223" s="263"/>
      <c r="D223" s="263"/>
      <c r="E223" s="208"/>
      <c r="F223" s="424">
        <v>165</v>
      </c>
      <c r="G223" s="210" t="s">
        <v>30</v>
      </c>
    </row>
    <row r="224" spans="1:9" ht="14.25" customHeight="1" x14ac:dyDescent="0.3">
      <c r="A224" s="327"/>
      <c r="B224" s="262" t="s">
        <v>287</v>
      </c>
      <c r="C224" s="263"/>
      <c r="D224" s="263"/>
      <c r="E224" s="208"/>
      <c r="F224" s="425">
        <f>165 - (IF(F165="N/A",5,0) + IF(F172="N/A",5,0) + IF(F208="N/A",5,0) + IF(F211="N/A",5,0))</f>
        <v>165</v>
      </c>
      <c r="G224" s="210"/>
    </row>
    <row r="225" spans="1:28" ht="14.25" customHeight="1" thickBot="1" x14ac:dyDescent="0.35">
      <c r="A225" s="327"/>
      <c r="B225" s="262" t="s">
        <v>65</v>
      </c>
      <c r="C225" s="263"/>
      <c r="D225" s="263"/>
      <c r="E225" s="208"/>
      <c r="F225" s="426">
        <f>SUM(
    IF(ISNUMBER(F114),ROUND(F114,0),0),
    IF(ISNUMBER(F121),ROUND(F121,0),0),
    IF(ISNUMBER(F129),ROUND(F129,0),0),
    IF(ISNUMBER(F136),ROUND(F136,0),0),
    IF(ISNUMBER(F144),ROUND(F144,0),0),
    IF(ISNUMBER(F146),ROUND(F146,0),0),
    IF(ISNUMBER(F157),ROUND(F157,0),0),
    IF(ISNUMBER(F165),ROUND(F165,0),0),
    IF(ISNUMBER(F172),ROUND(F172,0),0),
    IF(ISNUMBER(F179),ROUND(F179,0),0),
    IF(ISNUMBER(F186),ROUND(F186,0),0),
    IF(ISNUMBER(F190),ROUND(F190,0),0),
    IF(ISNUMBER(F194),ROUND(F194,0),0),
    IF(ISNUMBER(F201),ROUND(F201,0),0),
    IF(ISNUMBER(F208),ROUND(F208,0),0),
    IF(ISNUMBER(F211),ROUND(F211,0),0),
    IF(ISNUMBER(F214),ROUND(F214,0),0),
    IF(ISNUMBER(F220),ROUND(F220,0),0)
)</f>
        <v>0</v>
      </c>
      <c r="G225" s="210"/>
    </row>
    <row r="226" spans="1:28" ht="14.25" customHeight="1" thickTop="1" x14ac:dyDescent="0.3">
      <c r="A226" s="327"/>
      <c r="B226" s="264" t="s">
        <v>289</v>
      </c>
      <c r="C226" s="263"/>
      <c r="D226" s="263"/>
      <c r="E226" s="208"/>
      <c r="F226" s="352">
        <f>F225 / F224</f>
        <v>0</v>
      </c>
      <c r="G226" s="210"/>
    </row>
    <row r="227" spans="1:28" ht="14.25" customHeight="1" x14ac:dyDescent="0.3">
      <c r="A227" s="327"/>
      <c r="B227" s="263"/>
      <c r="C227" s="263"/>
      <c r="D227" s="263"/>
      <c r="E227" s="208"/>
      <c r="F227" s="209"/>
      <c r="G227" s="210"/>
    </row>
    <row r="228" spans="1:28" ht="14.25" customHeight="1" x14ac:dyDescent="0.35">
      <c r="A228" s="2" t="s">
        <v>66</v>
      </c>
      <c r="B228" s="283"/>
      <c r="C228" s="2"/>
      <c r="D228" s="2"/>
      <c r="E228" s="208"/>
      <c r="F228" s="209"/>
      <c r="G228" s="210"/>
    </row>
    <row r="229" spans="1:28" ht="14.25" customHeight="1" thickBot="1" x14ac:dyDescent="0.35">
      <c r="A229" s="337"/>
      <c r="B229" s="214"/>
      <c r="C229" s="215"/>
      <c r="D229" s="215"/>
      <c r="E229" s="216"/>
      <c r="F229" s="215"/>
      <c r="G229" s="217"/>
      <c r="H229" s="72"/>
      <c r="I229" s="34"/>
      <c r="J229" s="34"/>
      <c r="K229" s="34"/>
      <c r="L229" s="34"/>
      <c r="M229" s="34"/>
      <c r="N229" s="34"/>
      <c r="O229" s="34"/>
      <c r="P229" s="34"/>
      <c r="Q229" s="34"/>
      <c r="R229" s="34"/>
      <c r="S229" s="34"/>
      <c r="T229" s="34"/>
      <c r="U229" s="34"/>
      <c r="V229" s="34"/>
      <c r="W229" s="34"/>
      <c r="X229" s="34"/>
      <c r="Y229" s="34"/>
      <c r="Z229" s="34"/>
      <c r="AA229" s="34"/>
      <c r="AB229" s="34"/>
    </row>
    <row r="230" spans="1:28" ht="14.25" customHeight="1" thickBot="1" x14ac:dyDescent="0.35">
      <c r="A230" s="524"/>
      <c r="B230" s="797" t="s">
        <v>6</v>
      </c>
      <c r="C230" s="798"/>
      <c r="D230" s="928"/>
      <c r="E230" s="218" t="s">
        <v>7</v>
      </c>
      <c r="F230" s="219" t="s">
        <v>8</v>
      </c>
      <c r="G230" s="220" t="s">
        <v>9</v>
      </c>
      <c r="H230" s="595" t="s">
        <v>723</v>
      </c>
    </row>
    <row r="231" spans="1:28" ht="28.8" customHeight="1" x14ac:dyDescent="0.3">
      <c r="A231" s="535">
        <v>3.1</v>
      </c>
      <c r="B231" s="831" t="s">
        <v>239</v>
      </c>
      <c r="C231" s="743"/>
      <c r="D231" s="832"/>
      <c r="E231" s="948"/>
      <c r="F231" s="950" t="s">
        <v>48</v>
      </c>
      <c r="G231" s="828" t="s">
        <v>833</v>
      </c>
      <c r="H231" s="636"/>
    </row>
    <row r="232" spans="1:28" ht="14.4" customHeight="1" x14ac:dyDescent="0.3">
      <c r="A232" s="254"/>
      <c r="B232" s="689" t="s">
        <v>334</v>
      </c>
      <c r="C232" s="690"/>
      <c r="D232" s="691"/>
      <c r="E232" s="949"/>
      <c r="F232" s="925"/>
      <c r="G232" s="828"/>
      <c r="H232" s="635"/>
    </row>
    <row r="233" spans="1:28" ht="14.4" customHeight="1" x14ac:dyDescent="0.3">
      <c r="A233" s="528" t="s">
        <v>16</v>
      </c>
      <c r="B233" s="715" t="s">
        <v>839</v>
      </c>
      <c r="C233" s="814"/>
      <c r="D233" s="821"/>
      <c r="E233" s="119"/>
      <c r="F233" s="139"/>
      <c r="G233" s="828"/>
      <c r="H233" s="635"/>
    </row>
    <row r="234" spans="1:28" ht="14.25" customHeight="1" x14ac:dyDescent="0.3">
      <c r="A234" s="704"/>
      <c r="B234" s="630"/>
      <c r="C234" s="929"/>
      <c r="D234" s="930"/>
      <c r="E234" s="140"/>
      <c r="F234" s="96"/>
      <c r="G234" s="828"/>
      <c r="H234" s="635"/>
    </row>
    <row r="235" spans="1:28" ht="14.25" customHeight="1" x14ac:dyDescent="0.3">
      <c r="A235" s="704"/>
      <c r="B235" s="630"/>
      <c r="C235" s="683" t="s">
        <v>209</v>
      </c>
      <c r="D235" s="684"/>
      <c r="E235" s="123"/>
      <c r="F235" s="96"/>
      <c r="G235" s="828"/>
      <c r="H235" s="635"/>
    </row>
    <row r="236" spans="1:28" ht="27.75" customHeight="1" x14ac:dyDescent="0.3">
      <c r="A236" s="704"/>
      <c r="B236" s="630"/>
      <c r="C236" s="242" t="s">
        <v>832</v>
      </c>
      <c r="D236" s="141"/>
      <c r="E236" s="123"/>
      <c r="F236" s="96"/>
      <c r="G236" s="828"/>
      <c r="H236" s="635"/>
    </row>
    <row r="237" spans="1:28" ht="91.8" customHeight="1" x14ac:dyDescent="0.3">
      <c r="A237" s="704"/>
      <c r="B237" s="630"/>
      <c r="C237" s="284" t="s">
        <v>827</v>
      </c>
      <c r="D237" s="621" t="str">
        <f>IF(D132="", "", D132)</f>
        <v/>
      </c>
      <c r="E237" s="353" t="str">
        <f>IF(OR(D236="", D237="", D237=0), "", MIN(D236/D237, 1))</f>
        <v/>
      </c>
      <c r="F237" s="405">
        <f>IF(E237="", 0, ROUND(E237 * F129, 0))</f>
        <v>0</v>
      </c>
      <c r="G237" s="828"/>
      <c r="H237" s="635"/>
    </row>
    <row r="238" spans="1:28" ht="4.5" customHeight="1" x14ac:dyDescent="0.3">
      <c r="A238" s="338"/>
      <c r="B238" s="142"/>
      <c r="C238" s="143"/>
      <c r="D238" s="144"/>
      <c r="E238" s="58"/>
      <c r="F238" s="83"/>
      <c r="G238" s="828"/>
      <c r="H238" s="635"/>
    </row>
    <row r="239" spans="1:28" ht="14.4" customHeight="1" x14ac:dyDescent="0.3">
      <c r="A239" s="293"/>
      <c r="B239" s="830" t="s">
        <v>335</v>
      </c>
      <c r="C239" s="652"/>
      <c r="D239" s="653"/>
      <c r="E239" s="268"/>
      <c r="F239" s="285" t="s">
        <v>48</v>
      </c>
      <c r="G239" s="828"/>
      <c r="H239" s="637"/>
    </row>
    <row r="240" spans="1:28" ht="14.4" customHeight="1" x14ac:dyDescent="0.3">
      <c r="A240" s="499" t="s">
        <v>16</v>
      </c>
      <c r="B240" s="695" t="s">
        <v>839</v>
      </c>
      <c r="C240" s="696"/>
      <c r="D240" s="697"/>
      <c r="E240" s="41"/>
      <c r="F240" s="139"/>
      <c r="G240" s="828"/>
      <c r="H240" s="638"/>
    </row>
    <row r="241" spans="1:8" ht="14.25" customHeight="1" x14ac:dyDescent="0.3">
      <c r="A241" s="704"/>
      <c r="B241" s="630"/>
      <c r="C241" s="121"/>
      <c r="D241" s="121"/>
      <c r="E241" s="145"/>
      <c r="F241" s="96"/>
      <c r="G241" s="828"/>
      <c r="H241" s="638"/>
    </row>
    <row r="242" spans="1:8" ht="14.25" customHeight="1" x14ac:dyDescent="0.3">
      <c r="A242" s="704"/>
      <c r="B242" s="685"/>
      <c r="C242" s="683" t="s">
        <v>209</v>
      </c>
      <c r="D242" s="684"/>
      <c r="E242" s="111"/>
      <c r="F242" s="96"/>
      <c r="G242" s="828"/>
      <c r="H242" s="638"/>
    </row>
    <row r="243" spans="1:8" ht="25.5" customHeight="1" x14ac:dyDescent="0.3">
      <c r="A243" s="704"/>
      <c r="B243" s="685"/>
      <c r="C243" s="242" t="s">
        <v>832</v>
      </c>
      <c r="D243" s="141"/>
      <c r="E243" s="111"/>
      <c r="F243" s="96"/>
      <c r="G243" s="828"/>
      <c r="H243" s="638"/>
    </row>
    <row r="244" spans="1:8" ht="91.8" customHeight="1" x14ac:dyDescent="0.3">
      <c r="A244" s="704"/>
      <c r="B244" s="685"/>
      <c r="C244" s="252" t="s">
        <v>827</v>
      </c>
      <c r="D244" s="621" t="str">
        <f>IF(D139="", "", D139)</f>
        <v/>
      </c>
      <c r="E244" s="346" t="str">
        <f>IF(OR(D243="", D244="", D244=0), "", MIN(D243/D244, 1))</f>
        <v/>
      </c>
      <c r="F244" s="405">
        <f>IF(E244="", 0, ROUND(E244 * F136, 0))</f>
        <v>0</v>
      </c>
      <c r="G244" s="828"/>
      <c r="H244" s="638"/>
    </row>
    <row r="245" spans="1:8" ht="4.5" customHeight="1" x14ac:dyDescent="0.3">
      <c r="A245" s="331"/>
      <c r="B245" s="71"/>
      <c r="C245" s="94"/>
      <c r="D245" s="118"/>
      <c r="E245" s="74"/>
      <c r="F245" s="74"/>
      <c r="G245" s="854"/>
      <c r="H245" s="636"/>
    </row>
    <row r="246" spans="1:8" ht="14.4" customHeight="1" x14ac:dyDescent="0.3">
      <c r="A246" s="960">
        <v>3.2</v>
      </c>
      <c r="B246" s="654" t="s">
        <v>241</v>
      </c>
      <c r="C246" s="655"/>
      <c r="D246" s="656"/>
      <c r="E246" s="958"/>
      <c r="F246" s="922" t="s">
        <v>13</v>
      </c>
      <c r="G246" s="852" t="s">
        <v>847</v>
      </c>
      <c r="H246" s="635"/>
    </row>
    <row r="247" spans="1:8" ht="14.4" customHeight="1" x14ac:dyDescent="0.3">
      <c r="A247" s="961"/>
      <c r="B247" s="689" t="s">
        <v>240</v>
      </c>
      <c r="C247" s="690"/>
      <c r="D247" s="691"/>
      <c r="E247" s="959"/>
      <c r="F247" s="941"/>
      <c r="G247" s="826"/>
      <c r="H247" s="635"/>
    </row>
    <row r="248" spans="1:8" ht="14.4" customHeight="1" x14ac:dyDescent="0.3">
      <c r="A248" s="528" t="s">
        <v>16</v>
      </c>
      <c r="B248" s="802" t="s">
        <v>839</v>
      </c>
      <c r="C248" s="803"/>
      <c r="D248" s="804"/>
      <c r="E248" s="126"/>
      <c r="F248" s="135"/>
      <c r="G248" s="826"/>
      <c r="H248" s="635"/>
    </row>
    <row r="249" spans="1:8" ht="120.6" customHeight="1" x14ac:dyDescent="0.3">
      <c r="A249" s="507"/>
      <c r="B249" s="660"/>
      <c r="C249" s="661"/>
      <c r="D249" s="662"/>
      <c r="E249" s="146"/>
      <c r="F249" s="415">
        <f>IF(E248="Yes",5,0)</f>
        <v>0</v>
      </c>
      <c r="G249" s="826"/>
      <c r="H249" s="635"/>
    </row>
    <row r="250" spans="1:8" ht="14.4" customHeight="1" x14ac:dyDescent="0.3">
      <c r="A250" s="293"/>
      <c r="B250" s="682" t="s">
        <v>67</v>
      </c>
      <c r="C250" s="680"/>
      <c r="D250" s="681"/>
      <c r="E250" s="229"/>
      <c r="F250" s="268" t="s">
        <v>13</v>
      </c>
      <c r="G250" s="826"/>
      <c r="H250" s="635"/>
    </row>
    <row r="251" spans="1:8" ht="14.4" customHeight="1" x14ac:dyDescent="0.3">
      <c r="A251" s="499" t="s">
        <v>16</v>
      </c>
      <c r="B251" s="657" t="s">
        <v>839</v>
      </c>
      <c r="C251" s="658"/>
      <c r="D251" s="658"/>
      <c r="E251" s="126"/>
      <c r="F251" s="135"/>
      <c r="G251" s="826"/>
      <c r="H251" s="635"/>
    </row>
    <row r="252" spans="1:8" ht="125.4" customHeight="1" x14ac:dyDescent="0.3">
      <c r="A252" s="526"/>
      <c r="B252" s="660"/>
      <c r="C252" s="661"/>
      <c r="D252" s="662"/>
      <c r="E252" s="108"/>
      <c r="F252" s="415">
        <f>IF(E251="Yes",5,0)</f>
        <v>0</v>
      </c>
      <c r="G252" s="826"/>
      <c r="H252" s="635"/>
    </row>
    <row r="253" spans="1:8" ht="14.4" customHeight="1" x14ac:dyDescent="0.3">
      <c r="A253" s="293"/>
      <c r="B253" s="682" t="s">
        <v>68</v>
      </c>
      <c r="C253" s="680"/>
      <c r="D253" s="681"/>
      <c r="E253" s="229"/>
      <c r="F253" s="268" t="s">
        <v>13</v>
      </c>
      <c r="G253" s="826"/>
      <c r="H253" s="635"/>
    </row>
    <row r="254" spans="1:8" ht="14.4" customHeight="1" x14ac:dyDescent="0.3">
      <c r="A254" s="499" t="s">
        <v>16</v>
      </c>
      <c r="B254" s="657" t="s">
        <v>839</v>
      </c>
      <c r="C254" s="658"/>
      <c r="D254" s="658"/>
      <c r="E254" s="126"/>
      <c r="F254" s="135"/>
      <c r="G254" s="826"/>
      <c r="H254" s="635"/>
    </row>
    <row r="255" spans="1:8" ht="118.2" customHeight="1" x14ac:dyDescent="0.3">
      <c r="A255" s="526"/>
      <c r="B255" s="660"/>
      <c r="C255" s="661"/>
      <c r="D255" s="662"/>
      <c r="E255" s="108"/>
      <c r="F255" s="415">
        <f>IF(E254="Yes",5,0)</f>
        <v>0</v>
      </c>
      <c r="G255" s="827"/>
      <c r="H255" s="635"/>
    </row>
    <row r="256" spans="1:8" ht="14.4" customHeight="1" x14ac:dyDescent="0.3">
      <c r="A256" s="293">
        <v>3.3</v>
      </c>
      <c r="B256" s="682" t="s">
        <v>69</v>
      </c>
      <c r="C256" s="680"/>
      <c r="D256" s="681"/>
      <c r="E256" s="268"/>
      <c r="F256" s="268" t="s">
        <v>48</v>
      </c>
      <c r="G256" s="853" t="s">
        <v>875</v>
      </c>
      <c r="H256" s="635"/>
    </row>
    <row r="257" spans="1:8" ht="14.4" customHeight="1" x14ac:dyDescent="0.3">
      <c r="A257" s="499" t="s">
        <v>22</v>
      </c>
      <c r="B257" s="657" t="s">
        <v>839</v>
      </c>
      <c r="C257" s="658"/>
      <c r="D257" s="694"/>
      <c r="E257" s="119"/>
      <c r="F257" s="120"/>
      <c r="G257" s="664"/>
      <c r="H257" s="635"/>
    </row>
    <row r="258" spans="1:8" ht="14.25" customHeight="1" x14ac:dyDescent="0.3">
      <c r="A258" s="704"/>
      <c r="B258" s="630"/>
      <c r="C258" s="931"/>
      <c r="D258" s="932"/>
      <c r="E258" s="140"/>
      <c r="F258" s="122"/>
      <c r="G258" s="664"/>
      <c r="H258" s="635"/>
    </row>
    <row r="259" spans="1:8" ht="14.25" customHeight="1" x14ac:dyDescent="0.3">
      <c r="A259" s="704"/>
      <c r="B259" s="630"/>
      <c r="C259" s="676" t="s">
        <v>209</v>
      </c>
      <c r="D259" s="677"/>
      <c r="E259" s="123"/>
      <c r="F259" s="124"/>
      <c r="G259" s="664"/>
      <c r="H259" s="635"/>
    </row>
    <row r="260" spans="1:8" ht="29.25" customHeight="1" x14ac:dyDescent="0.3">
      <c r="A260" s="704"/>
      <c r="B260" s="630"/>
      <c r="C260" s="249" t="s">
        <v>70</v>
      </c>
      <c r="D260" s="131"/>
      <c r="E260" s="123"/>
      <c r="F260" s="124"/>
      <c r="G260" s="664"/>
      <c r="H260" s="635"/>
    </row>
    <row r="261" spans="1:8" ht="112.2" customHeight="1" x14ac:dyDescent="0.3">
      <c r="A261" s="704"/>
      <c r="B261" s="630"/>
      <c r="C261" s="249" t="s">
        <v>835</v>
      </c>
      <c r="D261" s="125"/>
      <c r="E261" s="346" t="str">
        <f>IF(OR(D260="", D261="", D261=0), "", MIN(D260/D261, 1))</f>
        <v/>
      </c>
      <c r="F261" s="410">
        <f>IF(E261="",0,
   IF(AND(F237=0,F244=0),0,
      E261 * IF(OR(F237=0,F244=0),10,20)
   )
)</f>
        <v>0</v>
      </c>
      <c r="G261" s="664"/>
      <c r="H261" s="635"/>
    </row>
    <row r="262" spans="1:8" ht="4.5" customHeight="1" x14ac:dyDescent="0.3">
      <c r="A262" s="335"/>
      <c r="B262" s="109"/>
      <c r="C262" s="94"/>
      <c r="D262" s="118"/>
      <c r="E262" s="74"/>
      <c r="F262" s="65"/>
      <c r="G262" s="665"/>
      <c r="H262" s="635"/>
    </row>
    <row r="263" spans="1:8" ht="14.4" customHeight="1" x14ac:dyDescent="0.3">
      <c r="A263" s="533">
        <v>3.4</v>
      </c>
      <c r="B263" s="678" t="s">
        <v>71</v>
      </c>
      <c r="C263" s="652"/>
      <c r="D263" s="653"/>
      <c r="E263" s="275"/>
      <c r="F263" s="266" t="s">
        <v>51</v>
      </c>
      <c r="G263" s="760" t="s">
        <v>836</v>
      </c>
      <c r="H263" s="635"/>
    </row>
    <row r="264" spans="1:8" ht="14.4" customHeight="1" x14ac:dyDescent="0.3">
      <c r="A264" s="499" t="s">
        <v>72</v>
      </c>
      <c r="B264" s="657" t="s">
        <v>839</v>
      </c>
      <c r="C264" s="658"/>
      <c r="D264" s="658"/>
      <c r="E264" s="126"/>
      <c r="F264" s="38"/>
      <c r="G264" s="761"/>
      <c r="H264" s="635"/>
    </row>
    <row r="265" spans="1:8" ht="146.4" customHeight="1" x14ac:dyDescent="0.3">
      <c r="A265" s="526"/>
      <c r="B265" s="660"/>
      <c r="C265" s="661"/>
      <c r="D265" s="662"/>
      <c r="E265" s="108"/>
      <c r="F265" s="415">
        <f>IF(AND(F146=10, E264="yes"), 10, 0)</f>
        <v>0</v>
      </c>
      <c r="G265" s="763"/>
      <c r="H265" s="635"/>
    </row>
    <row r="266" spans="1:8" ht="14.4" customHeight="1" x14ac:dyDescent="0.3">
      <c r="A266" s="293">
        <v>3.5</v>
      </c>
      <c r="B266" s="679" t="s">
        <v>353</v>
      </c>
      <c r="C266" s="680"/>
      <c r="D266" s="681"/>
      <c r="E266" s="268"/>
      <c r="F266" s="268" t="s">
        <v>13</v>
      </c>
      <c r="G266" s="853" t="s">
        <v>848</v>
      </c>
      <c r="H266" s="635"/>
    </row>
    <row r="267" spans="1:8" ht="14.4" customHeight="1" x14ac:dyDescent="0.3">
      <c r="A267" s="499" t="s">
        <v>19</v>
      </c>
      <c r="B267" s="657" t="s">
        <v>839</v>
      </c>
      <c r="C267" s="658"/>
      <c r="D267" s="694"/>
      <c r="E267" s="119"/>
      <c r="F267" s="120"/>
      <c r="G267" s="664"/>
      <c r="H267" s="635"/>
    </row>
    <row r="268" spans="1:8" ht="14.25" customHeight="1" x14ac:dyDescent="0.3">
      <c r="A268" s="507"/>
      <c r="B268" s="630"/>
      <c r="C268" s="121"/>
      <c r="D268" s="121"/>
      <c r="E268" s="140"/>
      <c r="F268" s="122"/>
      <c r="G268" s="664"/>
      <c r="H268" s="635"/>
    </row>
    <row r="269" spans="1:8" ht="14.25" customHeight="1" x14ac:dyDescent="0.3">
      <c r="A269" s="507"/>
      <c r="B269" s="630"/>
      <c r="C269" s="676" t="s">
        <v>209</v>
      </c>
      <c r="D269" s="677"/>
      <c r="E269" s="123"/>
      <c r="F269" s="124"/>
      <c r="G269" s="664"/>
      <c r="H269" s="635"/>
    </row>
    <row r="270" spans="1:8" ht="27.75" customHeight="1" x14ac:dyDescent="0.3">
      <c r="A270" s="507"/>
      <c r="B270" s="630"/>
      <c r="C270" s="249" t="s">
        <v>73</v>
      </c>
      <c r="D270" s="131"/>
      <c r="E270" s="123"/>
      <c r="F270" s="124"/>
      <c r="G270" s="664"/>
      <c r="H270" s="635"/>
    </row>
    <row r="271" spans="1:8" ht="166.8" customHeight="1" x14ac:dyDescent="0.3">
      <c r="A271" s="507"/>
      <c r="B271" s="630"/>
      <c r="C271" s="249" t="s">
        <v>27</v>
      </c>
      <c r="D271" s="416">
        <f>SUM(Interviews!I18:L18, Interviews!D28:D29)</f>
        <v>0</v>
      </c>
      <c r="E271" s="346" t="str">
        <f>IF(OR(D270="", D271="", D271=0), "", MIN(D270/D271, 1))</f>
        <v/>
      </c>
      <c r="F271" s="410">
        <f>IF(E271="", 0, IF(E271&gt;=0.8, 5, 0))</f>
        <v>0</v>
      </c>
      <c r="G271" s="664"/>
      <c r="H271" s="635"/>
    </row>
    <row r="272" spans="1:8" ht="4.5" customHeight="1" x14ac:dyDescent="0.3">
      <c r="A272" s="335"/>
      <c r="B272" s="109"/>
      <c r="C272" s="71"/>
      <c r="D272" s="71"/>
      <c r="E272" s="74"/>
      <c r="F272" s="65"/>
      <c r="G272" s="665"/>
      <c r="H272" s="635"/>
    </row>
    <row r="273" spans="1:8" ht="14.4" customHeight="1" x14ac:dyDescent="0.3">
      <c r="A273" s="533">
        <v>3.6</v>
      </c>
      <c r="B273" s="651" t="s">
        <v>74</v>
      </c>
      <c r="C273" s="652"/>
      <c r="D273" s="653"/>
      <c r="E273" s="266"/>
      <c r="F273" s="266" t="s">
        <v>48</v>
      </c>
      <c r="G273" s="760" t="s">
        <v>840</v>
      </c>
      <c r="H273" s="635"/>
    </row>
    <row r="274" spans="1:8" ht="14.4" customHeight="1" x14ac:dyDescent="0.3">
      <c r="A274" s="499" t="s">
        <v>22</v>
      </c>
      <c r="B274" s="657" t="s">
        <v>839</v>
      </c>
      <c r="C274" s="658"/>
      <c r="D274" s="694"/>
      <c r="E274" s="119"/>
      <c r="F274" s="120"/>
      <c r="G274" s="826"/>
      <c r="H274" s="635"/>
    </row>
    <row r="275" spans="1:8" ht="14.25" customHeight="1" x14ac:dyDescent="0.3">
      <c r="A275" s="507"/>
      <c r="B275" s="630"/>
      <c r="C275" s="121"/>
      <c r="D275" s="121"/>
      <c r="E275" s="140"/>
      <c r="F275" s="148"/>
      <c r="G275" s="826"/>
      <c r="H275" s="635"/>
    </row>
    <row r="276" spans="1:8" ht="14.25" customHeight="1" x14ac:dyDescent="0.3">
      <c r="A276" s="507"/>
      <c r="B276" s="630"/>
      <c r="C276" s="676" t="s">
        <v>209</v>
      </c>
      <c r="D276" s="677"/>
      <c r="E276" s="123"/>
      <c r="F276" s="101"/>
      <c r="G276" s="826"/>
      <c r="H276" s="635"/>
    </row>
    <row r="277" spans="1:8" ht="26.25" customHeight="1" x14ac:dyDescent="0.3">
      <c r="A277" s="507"/>
      <c r="B277" s="630"/>
      <c r="C277" s="249" t="s">
        <v>75</v>
      </c>
      <c r="D277" s="125"/>
      <c r="E277" s="123"/>
      <c r="F277" s="101"/>
      <c r="G277" s="826"/>
      <c r="H277" s="635"/>
    </row>
    <row r="278" spans="1:8" ht="84.6" customHeight="1" x14ac:dyDescent="0.3">
      <c r="A278" s="507"/>
      <c r="B278" s="630"/>
      <c r="C278" s="249" t="s">
        <v>841</v>
      </c>
      <c r="D278" s="125"/>
      <c r="E278" s="353" t="str">
        <f>IF(OR(D277="", D278="", D278=0), "", MIN(D277/D278, 1))</f>
        <v/>
      </c>
      <c r="F278" s="436">
        <f>IF(E278="", 0, ROUND(E278*20, 0))</f>
        <v>0</v>
      </c>
      <c r="G278" s="826"/>
      <c r="H278" s="635"/>
    </row>
    <row r="279" spans="1:8" ht="4.5" hidden="1" customHeight="1" x14ac:dyDescent="0.3">
      <c r="A279" s="332"/>
      <c r="B279" s="150"/>
      <c r="C279" s="150"/>
      <c r="D279" s="150"/>
      <c r="E279" s="151"/>
      <c r="F279" s="149"/>
      <c r="G279" s="826"/>
      <c r="H279" s="635"/>
    </row>
    <row r="280" spans="1:8" ht="4.5" customHeight="1" x14ac:dyDescent="0.3">
      <c r="A280" s="339"/>
      <c r="B280" s="152"/>
      <c r="C280" s="71"/>
      <c r="D280" s="153"/>
      <c r="E280" s="147"/>
      <c r="F280" s="110"/>
      <c r="G280" s="827"/>
      <c r="H280" s="635"/>
    </row>
    <row r="281" spans="1:8" ht="14.4" customHeight="1" x14ac:dyDescent="0.3">
      <c r="A281" s="293">
        <v>3.7</v>
      </c>
      <c r="B281" s="682" t="s">
        <v>695</v>
      </c>
      <c r="C281" s="680"/>
      <c r="D281" s="681"/>
      <c r="E281" s="268"/>
      <c r="F281" s="268" t="s">
        <v>45</v>
      </c>
      <c r="G281" s="760" t="s">
        <v>655</v>
      </c>
      <c r="H281" s="635"/>
    </row>
    <row r="282" spans="1:8" ht="14.4" customHeight="1" x14ac:dyDescent="0.3">
      <c r="A282" s="499" t="s">
        <v>19</v>
      </c>
      <c r="B282" s="695" t="s">
        <v>839</v>
      </c>
      <c r="C282" s="696"/>
      <c r="D282" s="697"/>
      <c r="E282" s="41"/>
      <c r="F282" s="120"/>
      <c r="G282" s="826"/>
      <c r="H282" s="635"/>
    </row>
    <row r="283" spans="1:8" ht="14.25" customHeight="1" x14ac:dyDescent="0.3">
      <c r="A283" s="508"/>
      <c r="B283" s="807"/>
      <c r="C283" s="121"/>
      <c r="D283" s="121"/>
      <c r="E283" s="145"/>
      <c r="F283" s="148"/>
      <c r="G283" s="826"/>
      <c r="H283" s="635"/>
    </row>
    <row r="284" spans="1:8" ht="14.25" customHeight="1" x14ac:dyDescent="0.3">
      <c r="A284" s="508"/>
      <c r="B284" s="807"/>
      <c r="C284" s="676" t="s">
        <v>209</v>
      </c>
      <c r="D284" s="677"/>
      <c r="E284" s="111"/>
      <c r="F284" s="101"/>
      <c r="G284" s="826"/>
      <c r="H284" s="635"/>
    </row>
    <row r="285" spans="1:8" ht="27" customHeight="1" x14ac:dyDescent="0.3">
      <c r="A285" s="508"/>
      <c r="B285" s="807"/>
      <c r="C285" s="249" t="s">
        <v>73</v>
      </c>
      <c r="D285" s="131"/>
      <c r="E285" s="111"/>
      <c r="F285" s="101"/>
      <c r="G285" s="826"/>
      <c r="H285" s="635"/>
    </row>
    <row r="286" spans="1:8" ht="75" customHeight="1" x14ac:dyDescent="0.3">
      <c r="A286" s="508"/>
      <c r="B286" s="807"/>
      <c r="C286" s="249" t="s">
        <v>27</v>
      </c>
      <c r="D286" s="416">
        <f>SUM(Interviews!I18:L18, Interviews!D28:D29)</f>
        <v>0</v>
      </c>
      <c r="E286" s="353" t="str">
        <f>IF(OR(D285="", D286="", D286=0), "", MIN(D285/D286, 1))</f>
        <v/>
      </c>
      <c r="F286" s="436">
        <f>IF(E286="", 0, ROUND(E286*10, 0))</f>
        <v>0</v>
      </c>
      <c r="G286" s="826"/>
      <c r="H286" s="635"/>
    </row>
    <row r="287" spans="1:8" ht="4.5" customHeight="1" x14ac:dyDescent="0.3">
      <c r="A287" s="331"/>
      <c r="B287" s="109"/>
      <c r="C287" s="71"/>
      <c r="D287" s="71"/>
      <c r="E287" s="154"/>
      <c r="F287" s="100"/>
      <c r="G287" s="827"/>
      <c r="H287" s="635"/>
    </row>
    <row r="288" spans="1:8" ht="14.4" customHeight="1" x14ac:dyDescent="0.3">
      <c r="A288" s="533">
        <v>3.8</v>
      </c>
      <c r="B288" s="651" t="s">
        <v>76</v>
      </c>
      <c r="C288" s="652"/>
      <c r="D288" s="653"/>
      <c r="E288" s="268"/>
      <c r="F288" s="268" t="s">
        <v>21</v>
      </c>
      <c r="G288" s="760" t="s">
        <v>656</v>
      </c>
      <c r="H288" s="635"/>
    </row>
    <row r="289" spans="1:8" ht="14.4" customHeight="1" x14ac:dyDescent="0.3">
      <c r="A289" s="499" t="s">
        <v>19</v>
      </c>
      <c r="B289" s="695" t="s">
        <v>839</v>
      </c>
      <c r="C289" s="696"/>
      <c r="D289" s="697"/>
      <c r="E289" s="146"/>
      <c r="F289" s="120"/>
      <c r="G289" s="826"/>
      <c r="H289" s="635"/>
    </row>
    <row r="290" spans="1:8" ht="14.25" customHeight="1" x14ac:dyDescent="0.3">
      <c r="A290" s="507"/>
      <c r="B290" s="630"/>
      <c r="C290" s="121"/>
      <c r="D290" s="121"/>
      <c r="E290" s="140"/>
      <c r="F290" s="148"/>
      <c r="G290" s="826"/>
      <c r="H290" s="635"/>
    </row>
    <row r="291" spans="1:8" ht="14.25" customHeight="1" x14ac:dyDescent="0.3">
      <c r="A291" s="507"/>
      <c r="B291" s="630"/>
      <c r="C291" s="683" t="s">
        <v>209</v>
      </c>
      <c r="D291" s="684"/>
      <c r="E291" s="123"/>
      <c r="F291" s="101"/>
      <c r="G291" s="826"/>
      <c r="H291" s="635"/>
    </row>
    <row r="292" spans="1:8" ht="26.25" customHeight="1" x14ac:dyDescent="0.3">
      <c r="A292" s="507"/>
      <c r="B292" s="630"/>
      <c r="C292" s="242" t="s">
        <v>77</v>
      </c>
      <c r="D292" s="141"/>
      <c r="E292" s="123"/>
      <c r="F292" s="101"/>
      <c r="G292" s="826"/>
      <c r="H292" s="635"/>
    </row>
    <row r="293" spans="1:8" ht="89.4" customHeight="1" x14ac:dyDescent="0.3">
      <c r="A293" s="507"/>
      <c r="B293" s="630"/>
      <c r="C293" s="276" t="s">
        <v>27</v>
      </c>
      <c r="D293" s="464">
        <f xml:space="preserve"> SUM(Interviews!K18:L18, Interviews!D29)</f>
        <v>0</v>
      </c>
      <c r="E293" s="353" t="str">
        <f>IF(OR(D292="", D293="", D293=0), "", MIN(D292/D293, 1))</f>
        <v/>
      </c>
      <c r="F293" s="436">
        <f>IF(E293="", 0, ROUND(E293*5, 0))</f>
        <v>0</v>
      </c>
      <c r="G293" s="826"/>
      <c r="H293" s="635"/>
    </row>
    <row r="294" spans="1:8" ht="4.5" customHeight="1" x14ac:dyDescent="0.3">
      <c r="A294" s="335"/>
      <c r="B294" s="109"/>
      <c r="C294" s="71"/>
      <c r="D294" s="155"/>
      <c r="E294" s="112"/>
      <c r="F294" s="149"/>
      <c r="G294" s="827"/>
      <c r="H294" s="635"/>
    </row>
    <row r="295" spans="1:8" ht="28.8" customHeight="1" x14ac:dyDescent="0.3">
      <c r="A295" s="533">
        <v>3.9</v>
      </c>
      <c r="B295" s="651" t="s">
        <v>78</v>
      </c>
      <c r="C295" s="652"/>
      <c r="D295" s="653"/>
      <c r="E295" s="229"/>
      <c r="F295" s="268" t="s">
        <v>13</v>
      </c>
      <c r="G295" s="760" t="s">
        <v>860</v>
      </c>
      <c r="H295" s="635"/>
    </row>
    <row r="296" spans="1:8" ht="14.4" customHeight="1" x14ac:dyDescent="0.3">
      <c r="A296" s="499" t="s">
        <v>16</v>
      </c>
      <c r="B296" s="657" t="s">
        <v>839</v>
      </c>
      <c r="C296" s="658"/>
      <c r="D296" s="659"/>
      <c r="E296" s="126"/>
      <c r="F296" s="135"/>
      <c r="G296" s="761"/>
      <c r="H296" s="635"/>
    </row>
    <row r="297" spans="1:8" ht="123.6" customHeight="1" x14ac:dyDescent="0.3">
      <c r="A297" s="526"/>
      <c r="B297" s="660"/>
      <c r="C297" s="661"/>
      <c r="D297" s="662"/>
      <c r="E297" s="146"/>
      <c r="F297" s="415">
        <f>IF(E296="Yes",5,0)</f>
        <v>0</v>
      </c>
      <c r="G297" s="763"/>
      <c r="H297" s="635"/>
    </row>
    <row r="298" spans="1:8" ht="28.8" customHeight="1" x14ac:dyDescent="0.3">
      <c r="A298" s="534">
        <v>3.1</v>
      </c>
      <c r="B298" s="682" t="s">
        <v>79</v>
      </c>
      <c r="C298" s="680"/>
      <c r="D298" s="681"/>
      <c r="E298" s="229"/>
      <c r="F298" s="268" t="s">
        <v>13</v>
      </c>
      <c r="G298" s="760" t="s">
        <v>861</v>
      </c>
      <c r="H298" s="635"/>
    </row>
    <row r="299" spans="1:8" ht="14.4" customHeight="1" x14ac:dyDescent="0.3">
      <c r="A299" s="499" t="s">
        <v>16</v>
      </c>
      <c r="B299" s="657" t="s">
        <v>839</v>
      </c>
      <c r="C299" s="658"/>
      <c r="D299" s="659"/>
      <c r="E299" s="126"/>
      <c r="F299" s="135"/>
      <c r="G299" s="761"/>
      <c r="H299" s="635"/>
    </row>
    <row r="300" spans="1:8" ht="128.4" customHeight="1" x14ac:dyDescent="0.3">
      <c r="A300" s="526"/>
      <c r="B300" s="660"/>
      <c r="C300" s="661"/>
      <c r="D300" s="662"/>
      <c r="E300" s="108"/>
      <c r="F300" s="415">
        <f>IF(E299="Yes",5,0)</f>
        <v>0</v>
      </c>
      <c r="G300" s="763"/>
      <c r="H300" s="635"/>
    </row>
    <row r="301" spans="1:8" ht="14.4" customHeight="1" x14ac:dyDescent="0.3">
      <c r="A301" s="534">
        <v>3.11</v>
      </c>
      <c r="B301" s="682" t="s">
        <v>80</v>
      </c>
      <c r="C301" s="680"/>
      <c r="D301" s="681"/>
      <c r="E301" s="229"/>
      <c r="F301" s="268" t="s">
        <v>13</v>
      </c>
      <c r="G301" s="760" t="s">
        <v>849</v>
      </c>
      <c r="H301" s="635"/>
    </row>
    <row r="302" spans="1:8" ht="14.4" customHeight="1" x14ac:dyDescent="0.3">
      <c r="A302" s="499" t="s">
        <v>16</v>
      </c>
      <c r="B302" s="657" t="s">
        <v>839</v>
      </c>
      <c r="C302" s="658"/>
      <c r="D302" s="659"/>
      <c r="E302" s="126"/>
      <c r="F302" s="135"/>
      <c r="G302" s="761"/>
      <c r="H302" s="635"/>
    </row>
    <row r="303" spans="1:8" ht="129" customHeight="1" x14ac:dyDescent="0.3">
      <c r="A303" s="526"/>
      <c r="B303" s="660"/>
      <c r="C303" s="661"/>
      <c r="D303" s="662"/>
      <c r="E303" s="108"/>
      <c r="F303" s="415">
        <f>IF(E302="Yes",5,IF(E302="N/A","N/A",0))</f>
        <v>0</v>
      </c>
      <c r="G303" s="763"/>
      <c r="H303" s="635"/>
    </row>
    <row r="304" spans="1:8" ht="14.4" customHeight="1" x14ac:dyDescent="0.3">
      <c r="A304" s="534">
        <v>3.12</v>
      </c>
      <c r="B304" s="682" t="s">
        <v>81</v>
      </c>
      <c r="C304" s="680"/>
      <c r="D304" s="681"/>
      <c r="E304" s="229"/>
      <c r="F304" s="268" t="s">
        <v>13</v>
      </c>
      <c r="G304" s="760" t="s">
        <v>689</v>
      </c>
      <c r="H304" s="635"/>
    </row>
    <row r="305" spans="1:8" ht="14.4" customHeight="1" x14ac:dyDescent="0.3">
      <c r="A305" s="499" t="s">
        <v>16</v>
      </c>
      <c r="B305" s="657" t="s">
        <v>839</v>
      </c>
      <c r="C305" s="658"/>
      <c r="D305" s="659"/>
      <c r="E305" s="126"/>
      <c r="F305" s="135"/>
      <c r="G305" s="761"/>
      <c r="H305" s="635"/>
    </row>
    <row r="306" spans="1:8" ht="144" customHeight="1" x14ac:dyDescent="0.3">
      <c r="A306" s="526"/>
      <c r="B306" s="660"/>
      <c r="C306" s="661"/>
      <c r="D306" s="662"/>
      <c r="E306" s="108"/>
      <c r="F306" s="415">
        <f>IF(E305="Yes",5,0)</f>
        <v>0</v>
      </c>
      <c r="G306" s="761"/>
      <c r="H306" s="635"/>
    </row>
    <row r="307" spans="1:8" ht="14.4" customHeight="1" x14ac:dyDescent="0.3">
      <c r="A307" s="534"/>
      <c r="B307" s="698" t="s">
        <v>82</v>
      </c>
      <c r="C307" s="699"/>
      <c r="D307" s="700"/>
      <c r="E307" s="268"/>
      <c r="F307" s="285" t="s">
        <v>45</v>
      </c>
      <c r="G307" s="845" t="s">
        <v>690</v>
      </c>
      <c r="H307" s="635"/>
    </row>
    <row r="308" spans="1:8" ht="14.4" customHeight="1" x14ac:dyDescent="0.3">
      <c r="A308" s="499" t="s">
        <v>16</v>
      </c>
      <c r="B308" s="657" t="s">
        <v>839</v>
      </c>
      <c r="C308" s="658"/>
      <c r="D308" s="694"/>
      <c r="E308" s="41"/>
      <c r="F308" s="139"/>
      <c r="G308" s="828"/>
      <c r="H308" s="635"/>
    </row>
    <row r="309" spans="1:8" ht="14.25" customHeight="1" x14ac:dyDescent="0.3">
      <c r="A309" s="507"/>
      <c r="B309" s="630"/>
      <c r="C309" s="121"/>
      <c r="D309" s="121"/>
      <c r="E309" s="145"/>
      <c r="F309" s="148"/>
      <c r="G309" s="828"/>
      <c r="H309" s="635"/>
    </row>
    <row r="310" spans="1:8" ht="14.25" customHeight="1" x14ac:dyDescent="0.3">
      <c r="A310" s="507"/>
      <c r="B310" s="630"/>
      <c r="C310" s="692" t="s">
        <v>209</v>
      </c>
      <c r="D310" s="693"/>
      <c r="E310" s="111"/>
      <c r="F310" s="148"/>
      <c r="G310" s="828"/>
      <c r="H310" s="635"/>
    </row>
    <row r="311" spans="1:8" ht="27" customHeight="1" x14ac:dyDescent="0.3">
      <c r="A311" s="507"/>
      <c r="B311" s="630"/>
      <c r="C311" s="239" t="s">
        <v>25</v>
      </c>
      <c r="D311" s="156"/>
      <c r="E311" s="111"/>
      <c r="F311" s="148"/>
      <c r="G311" s="828"/>
      <c r="H311" s="635"/>
    </row>
    <row r="312" spans="1:8" ht="129.6" customHeight="1" x14ac:dyDescent="0.3">
      <c r="A312" s="507"/>
      <c r="B312" s="630"/>
      <c r="C312" s="276" t="s">
        <v>277</v>
      </c>
      <c r="D312" s="157"/>
      <c r="E312" s="346" t="str">
        <f>IF(OR(D311="", D312="", D312=0), "", MIN(D311/D312, 1))</f>
        <v/>
      </c>
      <c r="F312" s="412">
        <f>IF(E312="",0,ROUND(IF(F306&gt;0,E312*10,0),0))</f>
        <v>0</v>
      </c>
      <c r="G312" s="828"/>
      <c r="H312" s="635"/>
    </row>
    <row r="313" spans="1:8" ht="4.2" customHeight="1" x14ac:dyDescent="0.3">
      <c r="A313" s="335"/>
      <c r="B313" s="109"/>
      <c r="C313" s="71"/>
      <c r="D313" s="71"/>
      <c r="E313" s="77"/>
      <c r="F313" s="74"/>
      <c r="G313" s="854"/>
      <c r="H313" s="635"/>
    </row>
    <row r="314" spans="1:8" ht="28.8" customHeight="1" x14ac:dyDescent="0.3">
      <c r="A314" s="536">
        <v>3.13</v>
      </c>
      <c r="B314" s="651" t="s">
        <v>872</v>
      </c>
      <c r="C314" s="652"/>
      <c r="D314" s="653"/>
      <c r="E314" s="266"/>
      <c r="F314" s="266" t="s">
        <v>45</v>
      </c>
      <c r="G314" s="881" t="s">
        <v>657</v>
      </c>
      <c r="H314" s="635"/>
    </row>
    <row r="315" spans="1:8" ht="14.4" customHeight="1" x14ac:dyDescent="0.3">
      <c r="A315" s="499" t="s">
        <v>19</v>
      </c>
      <c r="B315" s="695" t="s">
        <v>839</v>
      </c>
      <c r="C315" s="696"/>
      <c r="D315" s="697"/>
      <c r="E315" s="41"/>
      <c r="F315" s="120"/>
      <c r="G315" s="664"/>
      <c r="H315" s="635"/>
    </row>
    <row r="316" spans="1:8" ht="14.25" customHeight="1" x14ac:dyDescent="0.3">
      <c r="A316" s="507"/>
      <c r="B316" s="630"/>
      <c r="C316" s="121"/>
      <c r="D316" s="121"/>
      <c r="E316" s="145"/>
      <c r="F316" s="122"/>
      <c r="G316" s="664"/>
      <c r="H316" s="635"/>
    </row>
    <row r="317" spans="1:8" ht="14.25" customHeight="1" x14ac:dyDescent="0.3">
      <c r="A317" s="507"/>
      <c r="B317" s="630"/>
      <c r="C317" s="880" t="s">
        <v>209</v>
      </c>
      <c r="D317" s="880"/>
      <c r="E317" s="58"/>
      <c r="F317" s="122"/>
      <c r="G317" s="664"/>
      <c r="H317" s="635"/>
    </row>
    <row r="318" spans="1:8" ht="26.4" customHeight="1" x14ac:dyDescent="0.3">
      <c r="A318" s="507"/>
      <c r="B318" s="630"/>
      <c r="C318" s="286" t="s">
        <v>203</v>
      </c>
      <c r="D318" s="158"/>
      <c r="E318" s="58"/>
      <c r="F318" s="122"/>
      <c r="G318" s="664"/>
      <c r="H318" s="635"/>
    </row>
    <row r="319" spans="1:8" ht="79.2" customHeight="1" x14ac:dyDescent="0.3">
      <c r="A319" s="507"/>
      <c r="B319" s="630"/>
      <c r="C319" s="286" t="s">
        <v>27</v>
      </c>
      <c r="D319" s="416">
        <f xml:space="preserve"> SUM(Interviews!K18:L18, Interviews!D29)</f>
        <v>0</v>
      </c>
      <c r="E319" s="346" t="str">
        <f>IF(OR(D318="", D319="", D319=0), "", MIN(D318/D319, 1))</f>
        <v/>
      </c>
      <c r="F319" s="410">
        <f>IF(E319="", 0, ROUND(E319*10, 0))</f>
        <v>0</v>
      </c>
      <c r="G319" s="664"/>
      <c r="H319" s="635"/>
    </row>
    <row r="320" spans="1:8" ht="4.5" customHeight="1" x14ac:dyDescent="0.3">
      <c r="A320" s="335"/>
      <c r="B320" s="109"/>
      <c r="C320" s="71"/>
      <c r="D320" s="71"/>
      <c r="E320" s="74"/>
      <c r="F320" s="65"/>
      <c r="G320" s="665"/>
      <c r="H320" s="635"/>
    </row>
    <row r="321" spans="1:8" ht="14.4" customHeight="1" x14ac:dyDescent="0.3">
      <c r="A321" s="967">
        <v>3.14</v>
      </c>
      <c r="B321" s="654" t="s">
        <v>242</v>
      </c>
      <c r="C321" s="655"/>
      <c r="D321" s="656"/>
      <c r="E321" s="280"/>
      <c r="F321" s="922" t="s">
        <v>13</v>
      </c>
      <c r="G321" s="673" t="s">
        <v>205</v>
      </c>
      <c r="H321" s="635"/>
    </row>
    <row r="322" spans="1:8" ht="14.4" customHeight="1" x14ac:dyDescent="0.3">
      <c r="A322" s="968"/>
      <c r="B322" s="917" t="s">
        <v>243</v>
      </c>
      <c r="C322" s="918"/>
      <c r="D322" s="919"/>
      <c r="E322" s="279"/>
      <c r="F322" s="941"/>
      <c r="G322" s="674"/>
      <c r="H322" s="635"/>
    </row>
    <row r="323" spans="1:8" ht="14.4" customHeight="1" x14ac:dyDescent="0.3">
      <c r="A323" s="528" t="s">
        <v>72</v>
      </c>
      <c r="B323" s="715" t="s">
        <v>839</v>
      </c>
      <c r="C323" s="814"/>
      <c r="D323" s="815"/>
      <c r="E323" s="126"/>
      <c r="F323" s="135"/>
      <c r="G323" s="674"/>
      <c r="H323" s="635"/>
    </row>
    <row r="324" spans="1:8" ht="149.4" customHeight="1" x14ac:dyDescent="0.3">
      <c r="A324" s="507"/>
      <c r="B324" s="630"/>
      <c r="C324" s="631"/>
      <c r="D324" s="940"/>
      <c r="E324" s="147"/>
      <c r="F324" s="410">
        <f>IF(E323="yes",5,0)</f>
        <v>0</v>
      </c>
      <c r="G324" s="969"/>
      <c r="H324" s="635"/>
    </row>
    <row r="325" spans="1:8" ht="28.8" customHeight="1" x14ac:dyDescent="0.3">
      <c r="A325" s="536"/>
      <c r="B325" s="651" t="s">
        <v>84</v>
      </c>
      <c r="C325" s="652"/>
      <c r="D325" s="653"/>
      <c r="E325" s="275"/>
      <c r="F325" s="270" t="s">
        <v>13</v>
      </c>
      <c r="G325" s="845" t="s">
        <v>352</v>
      </c>
      <c r="H325" s="635"/>
    </row>
    <row r="326" spans="1:8" ht="14.4" customHeight="1" x14ac:dyDescent="0.3">
      <c r="A326" s="499" t="s">
        <v>72</v>
      </c>
      <c r="B326" s="695" t="s">
        <v>839</v>
      </c>
      <c r="C326" s="696"/>
      <c r="D326" s="696"/>
      <c r="E326" s="126"/>
      <c r="F326" s="107"/>
      <c r="G326" s="828"/>
      <c r="H326" s="635"/>
    </row>
    <row r="327" spans="1:8" ht="14.25" customHeight="1" x14ac:dyDescent="0.3">
      <c r="A327" s="507"/>
      <c r="B327" s="630"/>
      <c r="C327" s="121"/>
      <c r="D327" s="121"/>
      <c r="E327" s="145"/>
      <c r="F327" s="148"/>
      <c r="G327" s="828"/>
      <c r="H327" s="635"/>
    </row>
    <row r="328" spans="1:8" ht="14.25" customHeight="1" x14ac:dyDescent="0.3">
      <c r="A328" s="507"/>
      <c r="B328" s="630"/>
      <c r="C328" s="676" t="s">
        <v>209</v>
      </c>
      <c r="D328" s="677"/>
      <c r="E328" s="111"/>
      <c r="F328" s="148"/>
      <c r="G328" s="828"/>
      <c r="H328" s="635"/>
    </row>
    <row r="329" spans="1:8" ht="29.4" customHeight="1" x14ac:dyDescent="0.3">
      <c r="A329" s="507"/>
      <c r="B329" s="630"/>
      <c r="C329" s="249" t="s">
        <v>204</v>
      </c>
      <c r="D329" s="131"/>
      <c r="E329" s="111"/>
      <c r="F329" s="148"/>
      <c r="G329" s="828"/>
      <c r="H329" s="635"/>
    </row>
    <row r="330" spans="1:8" ht="106.2" customHeight="1" x14ac:dyDescent="0.3">
      <c r="A330" s="507"/>
      <c r="B330" s="630"/>
      <c r="C330" s="249" t="s">
        <v>85</v>
      </c>
      <c r="D330" s="125"/>
      <c r="E330" s="346" t="str">
        <f>IF(OR(D329="", D330="", D330=0), "", MIN(D329/D330, 1))</f>
        <v/>
      </c>
      <c r="F330" s="412">
        <f>IF(OR(E330="", E326="No"), 0, IF(AND(E326="Yes", E330&gt;=90%), 5, 0))</f>
        <v>0</v>
      </c>
      <c r="G330" s="828"/>
      <c r="H330" s="635"/>
    </row>
    <row r="331" spans="1:8" ht="4.5" customHeight="1" x14ac:dyDescent="0.3">
      <c r="A331" s="335"/>
      <c r="B331" s="109"/>
      <c r="C331" s="71"/>
      <c r="D331" s="71"/>
      <c r="E331" s="74"/>
      <c r="F331" s="74"/>
      <c r="G331" s="854"/>
      <c r="H331" s="635"/>
    </row>
    <row r="332" spans="1:8" ht="14.4" customHeight="1" x14ac:dyDescent="0.3">
      <c r="A332" s="536"/>
      <c r="B332" s="651" t="s">
        <v>86</v>
      </c>
      <c r="C332" s="652"/>
      <c r="D332" s="653"/>
      <c r="E332" s="266"/>
      <c r="F332" s="266" t="s">
        <v>13</v>
      </c>
      <c r="G332" s="881" t="s">
        <v>692</v>
      </c>
      <c r="H332" s="635"/>
    </row>
    <row r="333" spans="1:8" ht="14.4" customHeight="1" x14ac:dyDescent="0.3">
      <c r="A333" s="499" t="s">
        <v>22</v>
      </c>
      <c r="B333" s="657" t="s">
        <v>839</v>
      </c>
      <c r="C333" s="658"/>
      <c r="D333" s="694"/>
      <c r="E333" s="151"/>
      <c r="F333" s="120"/>
      <c r="G333" s="664"/>
      <c r="H333" s="635"/>
    </row>
    <row r="334" spans="1:8" ht="14.25" customHeight="1" x14ac:dyDescent="0.3">
      <c r="A334" s="507"/>
      <c r="B334" s="630"/>
      <c r="C334" s="121"/>
      <c r="D334" s="121"/>
      <c r="E334" s="145"/>
      <c r="F334" s="122"/>
      <c r="G334" s="664"/>
      <c r="H334" s="635"/>
    </row>
    <row r="335" spans="1:8" ht="14.25" customHeight="1" x14ac:dyDescent="0.3">
      <c r="A335" s="507"/>
      <c r="B335" s="630"/>
      <c r="C335" s="676" t="s">
        <v>209</v>
      </c>
      <c r="D335" s="677"/>
      <c r="E335" s="111"/>
      <c r="F335" s="124"/>
      <c r="G335" s="664"/>
      <c r="H335" s="635"/>
    </row>
    <row r="336" spans="1:8" ht="26.25" customHeight="1" x14ac:dyDescent="0.3">
      <c r="A336" s="507"/>
      <c r="B336" s="630"/>
      <c r="C336" s="249" t="s">
        <v>25</v>
      </c>
      <c r="D336" s="131"/>
      <c r="E336" s="111"/>
      <c r="F336" s="124"/>
      <c r="G336" s="664"/>
      <c r="H336" s="635"/>
    </row>
    <row r="337" spans="1:28" ht="85.2" customHeight="1" x14ac:dyDescent="0.3">
      <c r="A337" s="507"/>
      <c r="B337" s="630"/>
      <c r="C337" s="249" t="s">
        <v>351</v>
      </c>
      <c r="D337" s="125"/>
      <c r="E337" s="346" t="str">
        <f>IF(OR(D336="", D337=""), "", MIN(D336/D337, 1))</f>
        <v/>
      </c>
      <c r="F337" s="410">
        <f>IF(E337="", 0, IF(E337&gt;=90%, 5, 0))</f>
        <v>0</v>
      </c>
      <c r="G337" s="664"/>
      <c r="H337" s="635"/>
    </row>
    <row r="338" spans="1:28" ht="4.5" customHeight="1" x14ac:dyDescent="0.3">
      <c r="A338" s="336"/>
      <c r="B338" s="113"/>
      <c r="C338" s="71"/>
      <c r="D338" s="71"/>
      <c r="E338" s="69"/>
      <c r="F338" s="65"/>
      <c r="G338" s="911"/>
      <c r="H338" s="635"/>
    </row>
    <row r="339" spans="1:28" ht="14.25" customHeight="1" x14ac:dyDescent="0.3">
      <c r="A339" s="334"/>
      <c r="B339" s="94" t="s">
        <v>30</v>
      </c>
      <c r="C339" s="94"/>
      <c r="D339" s="94"/>
      <c r="E339" s="159"/>
      <c r="F339" s="133"/>
      <c r="G339" s="287"/>
    </row>
    <row r="340" spans="1:28" ht="14.25" customHeight="1" x14ac:dyDescent="0.3">
      <c r="A340" s="327"/>
      <c r="B340" s="262" t="s">
        <v>292</v>
      </c>
      <c r="C340" s="263"/>
      <c r="D340" s="263"/>
      <c r="E340" s="208"/>
      <c r="F340" s="427">
        <v>180</v>
      </c>
      <c r="G340" s="210"/>
    </row>
    <row r="341" spans="1:28" ht="13.5" customHeight="1" x14ac:dyDescent="0.3">
      <c r="A341" s="327"/>
      <c r="B341" s="262" t="s">
        <v>287</v>
      </c>
      <c r="C341" s="263"/>
      <c r="D341" s="263"/>
      <c r="E341" s="208"/>
      <c r="F341" s="423">
        <f>180 - (IF(F303="N/A",5,0))</f>
        <v>180</v>
      </c>
      <c r="G341" s="210"/>
    </row>
    <row r="342" spans="1:28" ht="14.25" customHeight="1" thickBot="1" x14ac:dyDescent="0.35">
      <c r="A342" s="327"/>
      <c r="B342" s="262" t="s">
        <v>87</v>
      </c>
      <c r="C342" s="263"/>
      <c r="D342" s="263"/>
      <c r="E342" s="208"/>
      <c r="F342" s="421">
        <f>SUM(
    IF(ISNUMBER(F237),ROUND(F237,0),0),
    IF(ISNUMBER(F244),ROUND(F244,0),0),
    IF(ISNUMBER(F249),ROUND(F249,0),0),
    IF(ISNUMBER(F252),ROUND(F252,0),0),
    IF(ISNUMBER(F255),ROUND(F255,0),0),
    IF(ISNUMBER(F261),ROUND(F261,0),0),
    IF(ISNUMBER(F265),ROUND(F265,0),0),
    IF(ISNUMBER(F271),ROUND(F271,0),0),
    IF(ISNUMBER(F278),ROUND(F278,0),0),
    IF(ISNUMBER(F286),ROUND(F286,0),0),
    IF(ISNUMBER(F293),ROUND(F293,0),0),
    IF(ISNUMBER(F297),ROUND(F297,0),0),
    IF(ISNUMBER(F300),ROUND(F300,0),0),
    IF(ISNUMBER(F303),ROUND(F303,0),0),
    IF(ISNUMBER(F306),ROUND(F306,0),0),
    IF(ISNUMBER(F312),ROUND(F312,0),0),
    IF(ISNUMBER(F319),ROUND(F319,0),0),
    IF(ISNUMBER(F324),ROUND(F324,0),0),
    IF(ISNUMBER(F330),ROUND(F330,0),0),
    IF(ISNUMBER(F337),ROUND(F337,0),0)
)</f>
        <v>0</v>
      </c>
      <c r="G342" s="210"/>
    </row>
    <row r="343" spans="1:28" ht="14.25" customHeight="1" thickTop="1" x14ac:dyDescent="0.3">
      <c r="A343" s="327"/>
      <c r="B343" s="264" t="s">
        <v>293</v>
      </c>
      <c r="C343" s="263"/>
      <c r="D343" s="263"/>
      <c r="E343" s="208"/>
      <c r="F343" s="350">
        <f>F342 / F341</f>
        <v>0</v>
      </c>
      <c r="G343" s="210"/>
    </row>
    <row r="344" spans="1:28" ht="14.25" customHeight="1" x14ac:dyDescent="0.3">
      <c r="A344" s="327"/>
      <c r="B344" s="263"/>
      <c r="C344" s="263"/>
      <c r="D344" s="263"/>
      <c r="E344" s="208"/>
      <c r="F344" s="209"/>
      <c r="G344" s="210"/>
    </row>
    <row r="345" spans="1:28" ht="14.25" customHeight="1" x14ac:dyDescent="0.35">
      <c r="A345" s="2" t="s">
        <v>88</v>
      </c>
      <c r="B345" s="283"/>
      <c r="C345" s="2"/>
      <c r="D345" s="2"/>
      <c r="E345" s="208"/>
      <c r="F345" s="209"/>
      <c r="G345" s="210"/>
    </row>
    <row r="346" spans="1:28" ht="14.25" customHeight="1" thickBot="1" x14ac:dyDescent="0.35">
      <c r="A346" s="337"/>
      <c r="B346" s="214"/>
      <c r="C346" s="215"/>
      <c r="D346" s="215"/>
      <c r="E346" s="216"/>
      <c r="F346" s="215"/>
      <c r="G346" s="217"/>
      <c r="H346" s="72"/>
      <c r="I346" s="34"/>
      <c r="J346" s="34"/>
      <c r="K346" s="34"/>
      <c r="L346" s="34"/>
      <c r="M346" s="34"/>
      <c r="N346" s="34"/>
      <c r="O346" s="34"/>
      <c r="P346" s="34"/>
      <c r="Q346" s="34"/>
      <c r="R346" s="34"/>
      <c r="S346" s="34"/>
      <c r="T346" s="34"/>
      <c r="U346" s="34"/>
      <c r="V346" s="34"/>
      <c r="W346" s="34"/>
      <c r="X346" s="34"/>
      <c r="Y346" s="34"/>
      <c r="Z346" s="34"/>
      <c r="AA346" s="34"/>
      <c r="AB346" s="34"/>
    </row>
    <row r="347" spans="1:28" ht="14.25" customHeight="1" thickBot="1" x14ac:dyDescent="0.35">
      <c r="A347" s="524"/>
      <c r="B347" s="750" t="s">
        <v>6</v>
      </c>
      <c r="C347" s="751"/>
      <c r="D347" s="752"/>
      <c r="E347" s="218" t="s">
        <v>7</v>
      </c>
      <c r="F347" s="219" t="s">
        <v>8</v>
      </c>
      <c r="G347" s="220" t="s">
        <v>9</v>
      </c>
      <c r="H347" s="595" t="s">
        <v>723</v>
      </c>
    </row>
    <row r="348" spans="1:28" ht="28.8" customHeight="1" x14ac:dyDescent="0.3">
      <c r="A348" s="527">
        <v>4.0999999999999996</v>
      </c>
      <c r="B348" s="753" t="s">
        <v>244</v>
      </c>
      <c r="C348" s="855"/>
      <c r="D348" s="856"/>
      <c r="E348" s="222"/>
      <c r="F348" s="288" t="s">
        <v>51</v>
      </c>
      <c r="G348" s="828" t="s">
        <v>691</v>
      </c>
      <c r="H348" s="636"/>
    </row>
    <row r="349" spans="1:28" ht="14.4" customHeight="1" x14ac:dyDescent="0.3">
      <c r="A349" s="499" t="s">
        <v>19</v>
      </c>
      <c r="B349" s="657" t="s">
        <v>839</v>
      </c>
      <c r="C349" s="658"/>
      <c r="D349" s="694"/>
      <c r="E349" s="119"/>
      <c r="F349" s="139"/>
      <c r="G349" s="828"/>
      <c r="H349" s="635"/>
    </row>
    <row r="350" spans="1:28" ht="14.25" customHeight="1" x14ac:dyDescent="0.3">
      <c r="A350" s="507"/>
      <c r="B350" s="639"/>
      <c r="C350" s="676" t="s">
        <v>209</v>
      </c>
      <c r="D350" s="677"/>
      <c r="E350" s="123"/>
      <c r="F350" s="148"/>
      <c r="G350" s="828"/>
      <c r="H350" s="635"/>
    </row>
    <row r="351" spans="1:28" ht="25.5" customHeight="1" x14ac:dyDescent="0.3">
      <c r="A351" s="507"/>
      <c r="B351" s="639"/>
      <c r="C351" s="249" t="s">
        <v>77</v>
      </c>
      <c r="D351" s="131"/>
      <c r="E351" s="123"/>
      <c r="F351" s="148"/>
      <c r="G351" s="828"/>
      <c r="H351" s="635"/>
    </row>
    <row r="352" spans="1:28" ht="97.2" customHeight="1" x14ac:dyDescent="0.3">
      <c r="A352" s="507"/>
      <c r="B352" s="639"/>
      <c r="C352" s="249" t="s">
        <v>27</v>
      </c>
      <c r="D352" s="416">
        <f xml:space="preserve"> SUM(Interviews!K18:L18, Interviews!D29)</f>
        <v>0</v>
      </c>
      <c r="E352" s="346" t="str">
        <f>IF(OR(D351="", D352="", D352=0), "", MIN(D351/D352, 1))</f>
        <v/>
      </c>
      <c r="F352" s="412">
        <f>IF(E352="", 0, IF(E352&gt;=0.9, 10, 0))</f>
        <v>0</v>
      </c>
      <c r="G352" s="828"/>
      <c r="H352" s="635"/>
    </row>
    <row r="353" spans="1:8" ht="4.5" customHeight="1" x14ac:dyDescent="0.3">
      <c r="A353" s="335"/>
      <c r="B353" s="109"/>
      <c r="C353" s="71"/>
      <c r="D353" s="71"/>
      <c r="E353" s="74"/>
      <c r="F353" s="74"/>
      <c r="G353" s="829"/>
      <c r="H353" s="635"/>
    </row>
    <row r="354" spans="1:8" ht="28.8" customHeight="1" x14ac:dyDescent="0.3">
      <c r="A354" s="533">
        <v>4.2</v>
      </c>
      <c r="B354" s="651" t="s">
        <v>89</v>
      </c>
      <c r="C354" s="652"/>
      <c r="D354" s="653"/>
      <c r="E354" s="266"/>
      <c r="F354" s="289" t="s">
        <v>265</v>
      </c>
      <c r="G354" s="844" t="s">
        <v>844</v>
      </c>
      <c r="H354" s="635"/>
    </row>
    <row r="355" spans="1:8" ht="14.4" customHeight="1" x14ac:dyDescent="0.3">
      <c r="A355" s="499" t="s">
        <v>64</v>
      </c>
      <c r="B355" s="657" t="s">
        <v>839</v>
      </c>
      <c r="C355" s="658"/>
      <c r="D355" s="694"/>
      <c r="E355" s="41"/>
      <c r="F355" s="139"/>
      <c r="G355" s="842"/>
      <c r="H355" s="635"/>
    </row>
    <row r="356" spans="1:8" ht="14.25" customHeight="1" x14ac:dyDescent="0.3">
      <c r="A356" s="507"/>
      <c r="B356" s="639"/>
      <c r="C356" s="676" t="s">
        <v>209</v>
      </c>
      <c r="D356" s="677"/>
      <c r="E356" s="111"/>
      <c r="F356" s="96"/>
      <c r="G356" s="842"/>
      <c r="H356" s="635"/>
    </row>
    <row r="357" spans="1:8" ht="26.25" customHeight="1" x14ac:dyDescent="0.3">
      <c r="A357" s="507"/>
      <c r="B357" s="639"/>
      <c r="C357" s="249" t="s">
        <v>25</v>
      </c>
      <c r="D357" s="131"/>
      <c r="E357" s="111"/>
      <c r="F357" s="96"/>
      <c r="G357" s="842"/>
      <c r="H357" s="635"/>
    </row>
    <row r="358" spans="1:8" ht="79.2" customHeight="1" x14ac:dyDescent="0.3">
      <c r="A358" s="507"/>
      <c r="B358" s="639"/>
      <c r="C358" s="249" t="s">
        <v>845</v>
      </c>
      <c r="D358" s="249">
        <v>5</v>
      </c>
      <c r="E358" s="353" t="str">
        <f>IF(OR(D357="", D358="", D358=0), "", MIN(D357/D358, 1))</f>
        <v/>
      </c>
      <c r="F358" s="405">
        <f>IF(E358="", 0, ROUND(E358*5, 0))</f>
        <v>0</v>
      </c>
      <c r="G358" s="842"/>
      <c r="H358" s="635"/>
    </row>
    <row r="359" spans="1:8" ht="4.5" customHeight="1" x14ac:dyDescent="0.3">
      <c r="A359" s="335"/>
      <c r="B359" s="109"/>
      <c r="C359" s="81"/>
      <c r="D359" s="81"/>
      <c r="E359" s="160"/>
      <c r="F359" s="74"/>
      <c r="G359" s="842"/>
      <c r="H359" s="635"/>
    </row>
    <row r="360" spans="1:8" ht="14.4" customHeight="1" x14ac:dyDescent="0.3">
      <c r="A360" s="335"/>
      <c r="B360" s="970" t="s">
        <v>839</v>
      </c>
      <c r="C360" s="971"/>
      <c r="D360" s="972"/>
      <c r="E360" s="227"/>
      <c r="F360" s="290" t="s">
        <v>207</v>
      </c>
      <c r="G360" s="842"/>
      <c r="H360" s="635"/>
    </row>
    <row r="361" spans="1:8" ht="14.25" customHeight="1" x14ac:dyDescent="0.3">
      <c r="A361" s="507"/>
      <c r="B361" s="639"/>
      <c r="C361" s="676" t="s">
        <v>209</v>
      </c>
      <c r="D361" s="677"/>
      <c r="E361" s="58"/>
      <c r="F361" s="83"/>
      <c r="G361" s="842"/>
      <c r="H361" s="635"/>
    </row>
    <row r="362" spans="1:8" ht="26.25" customHeight="1" x14ac:dyDescent="0.3">
      <c r="A362" s="507"/>
      <c r="B362" s="639"/>
      <c r="C362" s="249" t="s">
        <v>25</v>
      </c>
      <c r="D362" s="131"/>
      <c r="E362" s="111"/>
      <c r="F362" s="83"/>
      <c r="G362" s="842"/>
      <c r="H362" s="635"/>
    </row>
    <row r="363" spans="1:8" ht="94.2" customHeight="1" x14ac:dyDescent="0.3">
      <c r="A363" s="507"/>
      <c r="B363" s="639"/>
      <c r="C363" s="249" t="s">
        <v>27</v>
      </c>
      <c r="D363" s="416">
        <f xml:space="preserve"> SUM(Interviews!K18:L18, Interviews!D29)</f>
        <v>0</v>
      </c>
      <c r="E363" s="346" t="str">
        <f>IF(OR(D362="", D363="", D363=0), "", MIN(D362/D363, 1))</f>
        <v/>
      </c>
      <c r="F363" s="405">
        <f>IF(E363="",0,ROUND(E363*5,0))</f>
        <v>0</v>
      </c>
      <c r="G363" s="842"/>
      <c r="H363" s="635"/>
    </row>
    <row r="364" spans="1:8" ht="4.5" customHeight="1" x14ac:dyDescent="0.3">
      <c r="A364" s="331"/>
      <c r="B364" s="113"/>
      <c r="C364" s="33"/>
      <c r="D364" s="33"/>
      <c r="E364" s="65"/>
      <c r="F364" s="69"/>
      <c r="G364" s="846"/>
      <c r="H364" s="635"/>
    </row>
    <row r="365" spans="1:8" ht="28.8" customHeight="1" x14ac:dyDescent="0.3">
      <c r="A365" s="533">
        <v>4.3</v>
      </c>
      <c r="B365" s="651" t="s">
        <v>777</v>
      </c>
      <c r="C365" s="652"/>
      <c r="D365" s="653"/>
      <c r="E365" s="266"/>
      <c r="F365" s="266" t="s">
        <v>21</v>
      </c>
      <c r="G365" s="853" t="s">
        <v>654</v>
      </c>
      <c r="H365" s="635"/>
    </row>
    <row r="366" spans="1:8" ht="14.4" customHeight="1" x14ac:dyDescent="0.3">
      <c r="A366" s="499" t="s">
        <v>19</v>
      </c>
      <c r="B366" s="657" t="s">
        <v>839</v>
      </c>
      <c r="C366" s="658"/>
      <c r="D366" s="694"/>
      <c r="E366" s="41"/>
      <c r="F366" s="120"/>
      <c r="G366" s="664"/>
      <c r="H366" s="635"/>
    </row>
    <row r="367" spans="1:8" ht="14.25" customHeight="1" x14ac:dyDescent="0.3">
      <c r="A367" s="507"/>
      <c r="B367" s="685"/>
      <c r="C367" s="864" t="s">
        <v>209</v>
      </c>
      <c r="D367" s="866"/>
      <c r="E367" s="111"/>
      <c r="F367" s="124"/>
      <c r="G367" s="664"/>
      <c r="H367" s="635"/>
    </row>
    <row r="368" spans="1:8" ht="23.25" customHeight="1" x14ac:dyDescent="0.3">
      <c r="A368" s="507"/>
      <c r="B368" s="685"/>
      <c r="C368" s="252" t="s">
        <v>25</v>
      </c>
      <c r="D368" s="161">
        <v>2</v>
      </c>
      <c r="E368" s="111"/>
      <c r="F368" s="124"/>
      <c r="G368" s="664"/>
      <c r="H368" s="635"/>
    </row>
    <row r="369" spans="1:8" ht="96.6" customHeight="1" x14ac:dyDescent="0.3">
      <c r="A369" s="507"/>
      <c r="B369" s="630"/>
      <c r="C369" s="249" t="s">
        <v>27</v>
      </c>
      <c r="D369" s="416">
        <f xml:space="preserve"> SUM(Interviews!I18:J18, Interviews!D28)</f>
        <v>0</v>
      </c>
      <c r="E369" s="346" t="str">
        <f>IF(OR(D368="", D369="", D369=0), "", MIN(D368/D369, 1))</f>
        <v/>
      </c>
      <c r="F369" s="410">
        <f>IF(E369="", 0, ROUND(E369*5, 0))</f>
        <v>0</v>
      </c>
      <c r="G369" s="664"/>
      <c r="H369" s="635"/>
    </row>
    <row r="370" spans="1:8" ht="4.5" customHeight="1" x14ac:dyDescent="0.3">
      <c r="A370" s="335"/>
      <c r="B370" s="109"/>
      <c r="C370" s="71"/>
      <c r="D370" s="71"/>
      <c r="E370" s="74"/>
      <c r="F370" s="65"/>
      <c r="G370" s="665"/>
      <c r="H370" s="635"/>
    </row>
    <row r="371" spans="1:8" ht="14.4" customHeight="1" x14ac:dyDescent="0.3">
      <c r="A371" s="532">
        <v>4.4000000000000004</v>
      </c>
      <c r="B371" s="973" t="s">
        <v>245</v>
      </c>
      <c r="C371" s="652"/>
      <c r="D371" s="653"/>
      <c r="E371" s="275"/>
      <c r="F371" s="266" t="s">
        <v>51</v>
      </c>
      <c r="G371" s="760" t="s">
        <v>837</v>
      </c>
      <c r="H371" s="635"/>
    </row>
    <row r="372" spans="1:8" ht="14.4" customHeight="1" x14ac:dyDescent="0.3">
      <c r="A372" s="499" t="s">
        <v>16</v>
      </c>
      <c r="B372" s="657" t="s">
        <v>839</v>
      </c>
      <c r="C372" s="658"/>
      <c r="D372" s="658"/>
      <c r="E372" s="126"/>
      <c r="F372" s="135"/>
      <c r="G372" s="761"/>
      <c r="H372" s="635"/>
    </row>
    <row r="373" spans="1:8" ht="144" customHeight="1" x14ac:dyDescent="0.3">
      <c r="A373" s="526"/>
      <c r="B373" s="660"/>
      <c r="C373" s="661"/>
      <c r="D373" s="662"/>
      <c r="E373" s="108"/>
      <c r="F373" s="415">
        <f>IF(E372="yes",10,IF(E372="N/A","N/A",0))</f>
        <v>0</v>
      </c>
      <c r="G373" s="761"/>
      <c r="H373" s="635"/>
    </row>
    <row r="374" spans="1:8" ht="14.4" customHeight="1" x14ac:dyDescent="0.3">
      <c r="A374" s="502">
        <v>4.5</v>
      </c>
      <c r="B374" s="861" t="s">
        <v>216</v>
      </c>
      <c r="C374" s="862"/>
      <c r="D374" s="863"/>
      <c r="E374" s="128"/>
      <c r="F374" s="162"/>
      <c r="G374" s="936" t="s">
        <v>658</v>
      </c>
      <c r="H374" s="635"/>
    </row>
    <row r="375" spans="1:8" ht="14.4" customHeight="1" x14ac:dyDescent="0.3">
      <c r="A375" s="254"/>
      <c r="B375" s="689" t="s">
        <v>215</v>
      </c>
      <c r="C375" s="690"/>
      <c r="D375" s="690"/>
      <c r="E375" s="279"/>
      <c r="F375" s="279" t="s">
        <v>45</v>
      </c>
      <c r="G375" s="936"/>
      <c r="H375" s="635"/>
    </row>
    <row r="376" spans="1:8" ht="14.4" customHeight="1" x14ac:dyDescent="0.3">
      <c r="A376" s="528" t="s">
        <v>19</v>
      </c>
      <c r="B376" s="686" t="s">
        <v>839</v>
      </c>
      <c r="C376" s="687"/>
      <c r="D376" s="688"/>
      <c r="E376" s="163"/>
      <c r="F376" s="164"/>
      <c r="G376" s="936"/>
      <c r="H376" s="635"/>
    </row>
    <row r="377" spans="1:8" ht="14.25" customHeight="1" x14ac:dyDescent="0.3">
      <c r="A377" s="507"/>
      <c r="B377" s="685"/>
      <c r="C377" s="864" t="s">
        <v>209</v>
      </c>
      <c r="D377" s="865"/>
      <c r="E377" s="123"/>
      <c r="F377" s="96"/>
      <c r="G377" s="936"/>
      <c r="H377" s="635"/>
    </row>
    <row r="378" spans="1:8" ht="23.25" customHeight="1" x14ac:dyDescent="0.3">
      <c r="A378" s="507"/>
      <c r="B378" s="685"/>
      <c r="C378" s="242" t="s">
        <v>25</v>
      </c>
      <c r="D378" s="141"/>
      <c r="E378" s="123"/>
      <c r="F378" s="96"/>
      <c r="G378" s="936"/>
      <c r="H378" s="635"/>
    </row>
    <row r="379" spans="1:8" ht="103.8" customHeight="1" x14ac:dyDescent="0.3">
      <c r="A379" s="507"/>
      <c r="B379" s="685"/>
      <c r="C379" s="242" t="s">
        <v>27</v>
      </c>
      <c r="D379" s="462">
        <f xml:space="preserve"> SUM(Interviews!K18:L18, Interviews!D29)</f>
        <v>0</v>
      </c>
      <c r="E379" s="353" t="str">
        <f>IF(OR(D378="", D379="", D379=0), "", MIN(D378/D379, 1))</f>
        <v/>
      </c>
      <c r="F379" s="405">
        <f>IF(E379="", 0, ROUND(E379*10, 0))</f>
        <v>0</v>
      </c>
      <c r="G379" s="936"/>
      <c r="H379" s="635"/>
    </row>
    <row r="380" spans="1:8" ht="4.5" customHeight="1" x14ac:dyDescent="0.3">
      <c r="A380" s="332"/>
      <c r="B380" s="165"/>
      <c r="C380" s="32"/>
      <c r="D380" s="166"/>
      <c r="E380" s="151"/>
      <c r="F380" s="83"/>
      <c r="G380" s="936"/>
      <c r="H380" s="635"/>
    </row>
    <row r="381" spans="1:8" ht="14.4" customHeight="1" x14ac:dyDescent="0.3">
      <c r="A381" s="293"/>
      <c r="B381" s="682" t="s">
        <v>90</v>
      </c>
      <c r="C381" s="680"/>
      <c r="D381" s="681"/>
      <c r="E381" s="268"/>
      <c r="F381" s="285" t="s">
        <v>45</v>
      </c>
      <c r="G381" s="937" t="s">
        <v>658</v>
      </c>
      <c r="H381" s="635"/>
    </row>
    <row r="382" spans="1:8" ht="14.4" customHeight="1" x14ac:dyDescent="0.3">
      <c r="A382" s="499" t="s">
        <v>19</v>
      </c>
      <c r="B382" s="657" t="s">
        <v>839</v>
      </c>
      <c r="C382" s="658"/>
      <c r="D382" s="694"/>
      <c r="E382" s="41"/>
      <c r="F382" s="139"/>
      <c r="G382" s="938"/>
      <c r="H382" s="635"/>
    </row>
    <row r="383" spans="1:8" ht="14.25" customHeight="1" x14ac:dyDescent="0.3">
      <c r="A383" s="507"/>
      <c r="B383" s="685"/>
      <c r="C383" s="864" t="s">
        <v>209</v>
      </c>
      <c r="D383" s="866"/>
      <c r="E383" s="111"/>
      <c r="F383" s="96"/>
      <c r="G383" s="938"/>
      <c r="H383" s="635"/>
    </row>
    <row r="384" spans="1:8" ht="24" customHeight="1" x14ac:dyDescent="0.3">
      <c r="A384" s="507"/>
      <c r="B384" s="685"/>
      <c r="C384" s="242" t="s">
        <v>25</v>
      </c>
      <c r="D384" s="141"/>
      <c r="E384" s="111"/>
      <c r="F384" s="96"/>
      <c r="G384" s="938"/>
      <c r="H384" s="635"/>
    </row>
    <row r="385" spans="1:8" ht="103.8" customHeight="1" x14ac:dyDescent="0.3">
      <c r="A385" s="507"/>
      <c r="B385" s="685"/>
      <c r="C385" s="252" t="s">
        <v>27</v>
      </c>
      <c r="D385" s="463">
        <f xml:space="preserve"> SUM(Interviews!K18:L18, Interviews!D29)</f>
        <v>0</v>
      </c>
      <c r="E385" s="346" t="str">
        <f>IF(OR(D384="", D385="", D385=0), "", MIN(D384/D385, 1))</f>
        <v/>
      </c>
      <c r="F385" s="405">
        <f>IF(E385="", 0, ROUND(E385*10, 0))</f>
        <v>0</v>
      </c>
      <c r="G385" s="938"/>
      <c r="H385" s="635"/>
    </row>
    <row r="386" spans="1:8" ht="4.5" customHeight="1" x14ac:dyDescent="0.3">
      <c r="A386" s="335"/>
      <c r="B386" s="109"/>
      <c r="C386" s="99"/>
      <c r="D386" s="95"/>
      <c r="E386" s="74"/>
      <c r="F386" s="167"/>
      <c r="G386" s="939"/>
      <c r="H386" s="635"/>
    </row>
    <row r="387" spans="1:8" ht="14.4" customHeight="1" x14ac:dyDescent="0.3">
      <c r="A387" s="533"/>
      <c r="B387" s="651" t="s">
        <v>91</v>
      </c>
      <c r="C387" s="652"/>
      <c r="D387" s="653"/>
      <c r="E387" s="266"/>
      <c r="F387" s="285" t="s">
        <v>45</v>
      </c>
      <c r="G387" s="937" t="s">
        <v>658</v>
      </c>
      <c r="H387" s="635"/>
    </row>
    <row r="388" spans="1:8" ht="14.4" customHeight="1" x14ac:dyDescent="0.3">
      <c r="A388" s="499" t="s">
        <v>19</v>
      </c>
      <c r="B388" s="657" t="s">
        <v>839</v>
      </c>
      <c r="C388" s="658"/>
      <c r="D388" s="694"/>
      <c r="E388" s="119"/>
      <c r="F388" s="139"/>
      <c r="G388" s="938"/>
      <c r="H388" s="635"/>
    </row>
    <row r="389" spans="1:8" ht="14.25" customHeight="1" x14ac:dyDescent="0.3">
      <c r="A389" s="507"/>
      <c r="B389" s="639"/>
      <c r="C389" s="676" t="s">
        <v>209</v>
      </c>
      <c r="D389" s="730"/>
      <c r="E389" s="123"/>
      <c r="F389" s="96"/>
      <c r="G389" s="938"/>
      <c r="H389" s="635"/>
    </row>
    <row r="390" spans="1:8" ht="25.5" customHeight="1" x14ac:dyDescent="0.3">
      <c r="A390" s="507"/>
      <c r="B390" s="639"/>
      <c r="C390" s="249" t="s">
        <v>25</v>
      </c>
      <c r="D390" s="131"/>
      <c r="E390" s="123"/>
      <c r="F390" s="96"/>
      <c r="G390" s="938"/>
      <c r="H390" s="635"/>
    </row>
    <row r="391" spans="1:8" ht="109.8" customHeight="1" x14ac:dyDescent="0.3">
      <c r="A391" s="507"/>
      <c r="B391" s="639"/>
      <c r="C391" s="249" t="s">
        <v>27</v>
      </c>
      <c r="D391" s="416">
        <f xml:space="preserve"> SUM(Interviews!K18:L18, Interviews!D29)</f>
        <v>0</v>
      </c>
      <c r="E391" s="346" t="str">
        <f>IF(OR(D390="", D391="", D391=0), "", MIN(D390/D391, 1))</f>
        <v/>
      </c>
      <c r="F391" s="405">
        <f>IF(E391="", 0, ROUND(E391*10, 0))</f>
        <v>0</v>
      </c>
      <c r="G391" s="938"/>
      <c r="H391" s="635"/>
    </row>
    <row r="392" spans="1:8" ht="4.5" customHeight="1" x14ac:dyDescent="0.3">
      <c r="A392" s="335"/>
      <c r="B392" s="109"/>
      <c r="C392" s="71"/>
      <c r="D392" s="71"/>
      <c r="E392" s="74"/>
      <c r="F392" s="74"/>
      <c r="G392" s="939"/>
      <c r="H392" s="635"/>
    </row>
    <row r="393" spans="1:8" ht="28.8" customHeight="1" x14ac:dyDescent="0.3">
      <c r="A393" s="533">
        <v>4.5999999999999996</v>
      </c>
      <c r="B393" s="701" t="s">
        <v>92</v>
      </c>
      <c r="C393" s="702"/>
      <c r="D393" s="703"/>
      <c r="E393" s="266"/>
      <c r="F393" s="266" t="s">
        <v>45</v>
      </c>
      <c r="G393" s="781" t="s">
        <v>660</v>
      </c>
      <c r="H393" s="635"/>
    </row>
    <row r="394" spans="1:8" ht="14.4" customHeight="1" x14ac:dyDescent="0.3">
      <c r="A394" s="499" t="s">
        <v>19</v>
      </c>
      <c r="B394" s="695" t="s">
        <v>839</v>
      </c>
      <c r="C394" s="696"/>
      <c r="D394" s="697"/>
      <c r="E394" s="119"/>
      <c r="F394" s="42"/>
      <c r="G394" s="674"/>
      <c r="H394" s="635"/>
    </row>
    <row r="395" spans="1:8" ht="14.25" customHeight="1" x14ac:dyDescent="0.3">
      <c r="A395" s="507"/>
      <c r="B395" s="639"/>
      <c r="C395" s="676" t="s">
        <v>209</v>
      </c>
      <c r="D395" s="730"/>
      <c r="E395" s="123"/>
      <c r="F395" s="5"/>
      <c r="G395" s="674"/>
      <c r="H395" s="635"/>
    </row>
    <row r="396" spans="1:8" ht="25.5" customHeight="1" x14ac:dyDescent="0.3">
      <c r="A396" s="507"/>
      <c r="B396" s="639"/>
      <c r="C396" s="249" t="s">
        <v>25</v>
      </c>
      <c r="D396" s="131"/>
      <c r="E396" s="123"/>
      <c r="F396" s="5"/>
      <c r="G396" s="674"/>
      <c r="H396" s="635"/>
    </row>
    <row r="397" spans="1:8" ht="113.4" customHeight="1" x14ac:dyDescent="0.3">
      <c r="A397" s="507"/>
      <c r="B397" s="639"/>
      <c r="C397" s="249" t="s">
        <v>27</v>
      </c>
      <c r="D397" s="416">
        <f xml:space="preserve"> SUM(Interviews!K18:L18, Interviews!D29)</f>
        <v>0</v>
      </c>
      <c r="E397" s="346" t="str">
        <f>IF(OR(D396="", D397="", D397=0), "", MIN(D396/D397, 1))</f>
        <v/>
      </c>
      <c r="F397" s="437">
        <f>IF(E397="", 0, ROUND(E397*10, 0))</f>
        <v>0</v>
      </c>
      <c r="G397" s="674"/>
      <c r="H397" s="635"/>
    </row>
    <row r="398" spans="1:8" ht="4.5" customHeight="1" x14ac:dyDescent="0.3">
      <c r="A398" s="335"/>
      <c r="B398" s="109"/>
      <c r="C398" s="71"/>
      <c r="D398" s="71"/>
      <c r="E398" s="74"/>
      <c r="F398" s="100"/>
      <c r="G398" s="675"/>
      <c r="H398" s="635"/>
    </row>
    <row r="399" spans="1:8" ht="14.4" customHeight="1" x14ac:dyDescent="0.3">
      <c r="A399" s="533">
        <v>4.7</v>
      </c>
      <c r="B399" s="678" t="s">
        <v>93</v>
      </c>
      <c r="C399" s="652"/>
      <c r="D399" s="653"/>
      <c r="E399" s="275"/>
      <c r="F399" s="285" t="s">
        <v>13</v>
      </c>
      <c r="G399" s="844" t="s">
        <v>855</v>
      </c>
      <c r="H399" s="635"/>
    </row>
    <row r="400" spans="1:8" ht="14.4" customHeight="1" x14ac:dyDescent="0.3">
      <c r="A400" s="499" t="s">
        <v>64</v>
      </c>
      <c r="B400" s="695" t="s">
        <v>839</v>
      </c>
      <c r="C400" s="696"/>
      <c r="D400" s="696"/>
      <c r="E400" s="126"/>
      <c r="F400" s="107"/>
      <c r="G400" s="842"/>
      <c r="H400" s="635"/>
    </row>
    <row r="401" spans="1:8" ht="14.25" customHeight="1" x14ac:dyDescent="0.3">
      <c r="A401" s="507"/>
      <c r="B401" s="639"/>
      <c r="C401" s="676" t="s">
        <v>209</v>
      </c>
      <c r="D401" s="730"/>
      <c r="E401" s="123"/>
      <c r="F401" s="148"/>
      <c r="G401" s="842"/>
      <c r="H401" s="635"/>
    </row>
    <row r="402" spans="1:8" ht="28.5" customHeight="1" x14ac:dyDescent="0.3">
      <c r="A402" s="507"/>
      <c r="B402" s="639"/>
      <c r="C402" s="249" t="s">
        <v>25</v>
      </c>
      <c r="D402" s="131"/>
      <c r="E402" s="123"/>
      <c r="F402" s="148"/>
      <c r="G402" s="842"/>
      <c r="H402" s="635"/>
    </row>
    <row r="403" spans="1:8" ht="145.80000000000001" customHeight="1" x14ac:dyDescent="0.3">
      <c r="A403" s="507"/>
      <c r="B403" s="639"/>
      <c r="C403" s="249" t="s">
        <v>27</v>
      </c>
      <c r="D403" s="416">
        <f xml:space="preserve"> SUM(Interviews!I18:J18, Interviews!D28)</f>
        <v>0</v>
      </c>
      <c r="E403" s="346" t="str">
        <f>IF(OR(D402="", D403="", D403=0), "", MIN(D402/D403, 1))</f>
        <v/>
      </c>
      <c r="F403" s="412">
        <f>IF(OR(E400="", E403=""), 0, IF(AND(E400="yes", E403&gt;=0.7), 5, 0))</f>
        <v>0</v>
      </c>
      <c r="G403" s="842"/>
      <c r="H403" s="635"/>
    </row>
    <row r="404" spans="1:8" ht="4.5" customHeight="1" x14ac:dyDescent="0.3">
      <c r="A404" s="335"/>
      <c r="B404" s="109"/>
      <c r="C404" s="71"/>
      <c r="D404" s="71"/>
      <c r="E404" s="83"/>
      <c r="F404" s="74"/>
      <c r="G404" s="846"/>
      <c r="H404" s="635"/>
    </row>
    <row r="405" spans="1:8" ht="14.4" customHeight="1" x14ac:dyDescent="0.3">
      <c r="A405" s="533">
        <v>4.8</v>
      </c>
      <c r="B405" s="701" t="s">
        <v>94</v>
      </c>
      <c r="C405" s="933"/>
      <c r="D405" s="934"/>
      <c r="E405" s="266"/>
      <c r="F405" s="270" t="s">
        <v>45</v>
      </c>
      <c r="G405" s="844" t="s">
        <v>661</v>
      </c>
      <c r="H405" s="635"/>
    </row>
    <row r="406" spans="1:8" ht="14.4" customHeight="1" x14ac:dyDescent="0.3">
      <c r="A406" s="499" t="s">
        <v>16</v>
      </c>
      <c r="B406" s="657" t="s">
        <v>839</v>
      </c>
      <c r="C406" s="658"/>
      <c r="D406" s="694"/>
      <c r="E406" s="119"/>
      <c r="F406" s="139"/>
      <c r="G406" s="842"/>
      <c r="H406" s="635"/>
    </row>
    <row r="407" spans="1:8" ht="14.25" customHeight="1" x14ac:dyDescent="0.3">
      <c r="A407" s="507"/>
      <c r="B407" s="639"/>
      <c r="C407" s="676" t="s">
        <v>209</v>
      </c>
      <c r="D407" s="677"/>
      <c r="E407" s="123"/>
      <c r="F407" s="96"/>
      <c r="G407" s="842"/>
      <c r="H407" s="635"/>
    </row>
    <row r="408" spans="1:8" ht="27" customHeight="1" x14ac:dyDescent="0.3">
      <c r="A408" s="507"/>
      <c r="B408" s="639"/>
      <c r="C408" s="249" t="s">
        <v>25</v>
      </c>
      <c r="D408" s="131"/>
      <c r="E408" s="123"/>
      <c r="F408" s="96"/>
      <c r="G408" s="842"/>
      <c r="H408" s="635"/>
    </row>
    <row r="409" spans="1:8" ht="133.19999999999999" customHeight="1" x14ac:dyDescent="0.3">
      <c r="A409" s="507"/>
      <c r="B409" s="639"/>
      <c r="C409" s="249" t="s">
        <v>278</v>
      </c>
      <c r="D409" s="125"/>
      <c r="E409" s="346" t="str">
        <f>IF(OR(D408="", D409="", D409=0), "", MIN(D408/D409, 1))</f>
        <v/>
      </c>
      <c r="F409" s="405">
        <f>IF(E409="", 0, ROUND(E409*10, 0))</f>
        <v>0</v>
      </c>
      <c r="G409" s="842"/>
      <c r="H409" s="635"/>
    </row>
    <row r="410" spans="1:8" ht="4.5" customHeight="1" x14ac:dyDescent="0.3">
      <c r="A410" s="335"/>
      <c r="B410" s="109"/>
      <c r="C410" s="71"/>
      <c r="D410" s="71"/>
      <c r="E410" s="74"/>
      <c r="F410" s="74"/>
      <c r="G410" s="846"/>
      <c r="H410" s="635"/>
    </row>
    <row r="411" spans="1:8" ht="14.4" customHeight="1" x14ac:dyDescent="0.3">
      <c r="A411" s="533">
        <v>4.9000000000000004</v>
      </c>
      <c r="B411" s="701" t="s">
        <v>286</v>
      </c>
      <c r="C411" s="933"/>
      <c r="D411" s="934"/>
      <c r="E411" s="266"/>
      <c r="F411" s="270" t="s">
        <v>45</v>
      </c>
      <c r="G411" s="844" t="s">
        <v>838</v>
      </c>
      <c r="H411" s="635"/>
    </row>
    <row r="412" spans="1:8" ht="14.4" customHeight="1" x14ac:dyDescent="0.3">
      <c r="A412" s="499" t="s">
        <v>19</v>
      </c>
      <c r="B412" s="867" t="s">
        <v>839</v>
      </c>
      <c r="C412" s="868"/>
      <c r="D412" s="869"/>
      <c r="E412" s="41"/>
      <c r="F412" s="139"/>
      <c r="G412" s="842"/>
      <c r="H412" s="635"/>
    </row>
    <row r="413" spans="1:8" ht="14.25" customHeight="1" x14ac:dyDescent="0.3">
      <c r="A413" s="507"/>
      <c r="B413" s="639"/>
      <c r="C413" s="676" t="s">
        <v>209</v>
      </c>
      <c r="D413" s="730"/>
      <c r="E413" s="111"/>
      <c r="F413" s="96"/>
      <c r="G413" s="842"/>
      <c r="H413" s="635"/>
    </row>
    <row r="414" spans="1:8" ht="27.75" customHeight="1" x14ac:dyDescent="0.3">
      <c r="A414" s="507"/>
      <c r="B414" s="639"/>
      <c r="C414" s="249" t="s">
        <v>25</v>
      </c>
      <c r="D414" s="131"/>
      <c r="E414" s="111"/>
      <c r="F414" s="96"/>
      <c r="G414" s="842"/>
      <c r="H414" s="635"/>
    </row>
    <row r="415" spans="1:8" ht="140.4" customHeight="1" x14ac:dyDescent="0.3">
      <c r="A415" s="507"/>
      <c r="B415" s="639"/>
      <c r="C415" s="249" t="s">
        <v>27</v>
      </c>
      <c r="D415" s="416">
        <f xml:space="preserve"> SUM(Interviews!I18:J18, Interviews!D28)</f>
        <v>0</v>
      </c>
      <c r="E415" s="346" t="str">
        <f>IF(OR(D414="", D415="", D415=0), "", MIN(D414/D415, 1))</f>
        <v/>
      </c>
      <c r="F415" s="405">
        <f>IF(E415="", 0, ROUND(E415*10, 0))</f>
        <v>0</v>
      </c>
      <c r="G415" s="842"/>
      <c r="H415" s="635"/>
    </row>
    <row r="416" spans="1:8" ht="4.5" customHeight="1" x14ac:dyDescent="0.3">
      <c r="A416" s="336"/>
      <c r="B416" s="109"/>
      <c r="C416" s="71"/>
      <c r="D416" s="71"/>
      <c r="E416" s="69"/>
      <c r="F416" s="138"/>
      <c r="G416" s="843"/>
      <c r="H416" s="635"/>
    </row>
    <row r="417" spans="1:28" ht="14.25" customHeight="1" x14ac:dyDescent="0.3">
      <c r="A417" s="334"/>
      <c r="B417" s="94"/>
      <c r="C417" s="168"/>
      <c r="D417" s="168"/>
      <c r="E417" s="83"/>
      <c r="F417" s="96"/>
      <c r="G417" s="287"/>
    </row>
    <row r="418" spans="1:28" ht="14.25" customHeight="1" x14ac:dyDescent="0.3">
      <c r="A418" s="327"/>
      <c r="B418" s="262" t="s">
        <v>294</v>
      </c>
      <c r="C418" s="259"/>
      <c r="D418" s="259"/>
      <c r="E418" s="208"/>
      <c r="F418" s="427">
        <v>100</v>
      </c>
      <c r="G418" s="210"/>
    </row>
    <row r="419" spans="1:28" ht="14.25" customHeight="1" x14ac:dyDescent="0.3">
      <c r="A419" s="327"/>
      <c r="B419" s="262" t="s">
        <v>287</v>
      </c>
      <c r="C419" s="259"/>
      <c r="D419" s="259"/>
      <c r="E419" s="208"/>
      <c r="F419" s="423">
        <f>100 - (IF(F373="N/A",10,0))</f>
        <v>100</v>
      </c>
      <c r="G419" s="210"/>
    </row>
    <row r="420" spans="1:28" ht="14.25" customHeight="1" thickBot="1" x14ac:dyDescent="0.35">
      <c r="A420" s="327"/>
      <c r="B420" s="262" t="s">
        <v>295</v>
      </c>
      <c r="C420" s="259"/>
      <c r="D420" s="259"/>
      <c r="E420" s="208"/>
      <c r="F420" s="421">
        <f>SUM(
IF(ISNUMBER(F352),ROUND(F352,0),0),
IF(ISNUMBER(F358),ROUND(F358,0),0),
IF(ISNUMBER(F363),ROUND(F363,0),0),
IF(ISNUMBER(F369),ROUND(F369,0),0),
IF(ISNUMBER(F373),ROUND(F373,0),0),
IF(ISNUMBER(F379),ROUND(F379,0),0),
IF(ISNUMBER(F385),ROUND(F385,0),0),
IF(ISNUMBER(F391),ROUND(F391,0),0),
IF(ISNUMBER(F397),ROUND(F397,0),0),
IF(ISNUMBER(F403),ROUND(F403,0),0),
IF(ISNUMBER(F409),ROUND(F409,0),0),
IF(ISNUMBER(F415),ROUND(F415,0),0)
)</f>
        <v>0</v>
      </c>
      <c r="G420" s="210"/>
    </row>
    <row r="421" spans="1:28" ht="14.25" customHeight="1" thickTop="1" x14ac:dyDescent="0.3">
      <c r="A421" s="327"/>
      <c r="B421" s="264" t="s">
        <v>296</v>
      </c>
      <c r="C421" s="259"/>
      <c r="D421" s="259"/>
      <c r="E421" s="208"/>
      <c r="F421" s="350">
        <f>F420 / F419</f>
        <v>0</v>
      </c>
      <c r="G421" s="210"/>
    </row>
    <row r="422" spans="1:28" ht="14.25" customHeight="1" x14ac:dyDescent="0.3">
      <c r="A422" s="327"/>
      <c r="B422" s="207"/>
      <c r="C422" s="1"/>
      <c r="D422" s="1"/>
      <c r="E422" s="208"/>
      <c r="F422" s="209"/>
      <c r="G422" s="210"/>
    </row>
    <row r="423" spans="1:28" ht="14.25" customHeight="1" x14ac:dyDescent="0.35">
      <c r="A423" s="2" t="s">
        <v>95</v>
      </c>
      <c r="B423" s="283"/>
      <c r="C423" s="2"/>
      <c r="D423" s="2"/>
      <c r="E423" s="208"/>
      <c r="F423" s="209"/>
      <c r="G423" s="210"/>
    </row>
    <row r="424" spans="1:28" ht="14.25" customHeight="1" thickBot="1" x14ac:dyDescent="0.35">
      <c r="A424" s="337"/>
      <c r="B424" s="214"/>
      <c r="C424" s="215"/>
      <c r="D424" s="215"/>
      <c r="E424" s="216"/>
      <c r="F424" s="215"/>
      <c r="G424" s="217"/>
      <c r="H424" s="72"/>
      <c r="I424" s="34"/>
      <c r="J424" s="34"/>
      <c r="K424" s="34"/>
      <c r="L424" s="34"/>
      <c r="M424" s="34"/>
      <c r="N424" s="34"/>
      <c r="O424" s="34"/>
      <c r="P424" s="34"/>
      <c r="Q424" s="34"/>
      <c r="R424" s="34"/>
      <c r="S424" s="34"/>
      <c r="T424" s="34"/>
      <c r="U424" s="34"/>
      <c r="V424" s="34"/>
      <c r="W424" s="34"/>
      <c r="X424" s="34"/>
      <c r="Y424" s="34"/>
      <c r="Z424" s="34"/>
      <c r="AA424" s="34"/>
      <c r="AB424" s="34"/>
    </row>
    <row r="425" spans="1:28" ht="14.25" customHeight="1" thickBot="1" x14ac:dyDescent="0.35">
      <c r="A425" s="524"/>
      <c r="B425" s="797" t="s">
        <v>6</v>
      </c>
      <c r="C425" s="798"/>
      <c r="D425" s="799"/>
      <c r="E425" s="291" t="s">
        <v>7</v>
      </c>
      <c r="F425" s="292" t="s">
        <v>8</v>
      </c>
      <c r="G425" s="220" t="s">
        <v>9</v>
      </c>
      <c r="H425" s="595" t="s">
        <v>723</v>
      </c>
    </row>
    <row r="426" spans="1:28" ht="28.8" customHeight="1" x14ac:dyDescent="0.3">
      <c r="A426" s="527">
        <v>5.0999999999999996</v>
      </c>
      <c r="B426" s="753" t="s">
        <v>96</v>
      </c>
      <c r="C426" s="805"/>
      <c r="D426" s="806"/>
      <c r="E426" s="231"/>
      <c r="F426" s="222" t="s">
        <v>13</v>
      </c>
      <c r="G426" s="826" t="s">
        <v>856</v>
      </c>
      <c r="H426" s="636"/>
    </row>
    <row r="427" spans="1:28" ht="14.4" customHeight="1" x14ac:dyDescent="0.3">
      <c r="A427" s="499" t="s">
        <v>16</v>
      </c>
      <c r="B427" s="695" t="s">
        <v>839</v>
      </c>
      <c r="C427" s="696"/>
      <c r="D427" s="696"/>
      <c r="E427" s="126"/>
      <c r="F427" s="135"/>
      <c r="G427" s="761"/>
      <c r="H427" s="635"/>
    </row>
    <row r="428" spans="1:28" ht="354.6" customHeight="1" x14ac:dyDescent="0.3">
      <c r="A428" s="507"/>
      <c r="B428" s="660"/>
      <c r="C428" s="661"/>
      <c r="D428" s="662"/>
      <c r="E428" s="146"/>
      <c r="F428" s="415">
        <f>IF(E427="yes",5,IF(E427="N/A","N/A",0))</f>
        <v>0</v>
      </c>
      <c r="G428" s="763"/>
      <c r="H428" s="635"/>
    </row>
    <row r="429" spans="1:28" ht="28.8" customHeight="1" x14ac:dyDescent="0.3">
      <c r="A429" s="293">
        <v>5.2</v>
      </c>
      <c r="B429" s="698" t="s">
        <v>97</v>
      </c>
      <c r="C429" s="699"/>
      <c r="D429" s="700"/>
      <c r="E429" s="229"/>
      <c r="F429" s="294" t="s">
        <v>51</v>
      </c>
      <c r="G429" s="760" t="s">
        <v>282</v>
      </c>
      <c r="H429" s="635"/>
    </row>
    <row r="430" spans="1:28" ht="14.4" customHeight="1" x14ac:dyDescent="0.3">
      <c r="A430" s="499" t="s">
        <v>16</v>
      </c>
      <c r="B430" s="695" t="s">
        <v>839</v>
      </c>
      <c r="C430" s="696"/>
      <c r="D430" s="790"/>
      <c r="E430" s="126"/>
      <c r="F430" s="135"/>
      <c r="G430" s="761"/>
      <c r="H430" s="635"/>
    </row>
    <row r="431" spans="1:28" ht="141.6" customHeight="1" x14ac:dyDescent="0.3">
      <c r="A431" s="507"/>
      <c r="B431" s="660"/>
      <c r="C431" s="661"/>
      <c r="D431" s="662"/>
      <c r="E431" s="146"/>
      <c r="F431" s="415">
        <f>IF(E430="yes",10,IF(E430="N/A","N/A",0))</f>
        <v>0</v>
      </c>
      <c r="G431" s="761"/>
      <c r="H431" s="635"/>
    </row>
    <row r="432" spans="1:28" ht="14.4" customHeight="1" x14ac:dyDescent="0.3">
      <c r="A432" s="1018">
        <v>5.3</v>
      </c>
      <c r="B432" s="833" t="s">
        <v>259</v>
      </c>
      <c r="C432" s="1013"/>
      <c r="D432" s="1014"/>
      <c r="E432" s="245"/>
      <c r="F432" s="1019" t="s">
        <v>279</v>
      </c>
      <c r="G432" s="841" t="s">
        <v>857</v>
      </c>
      <c r="H432" s="635"/>
    </row>
    <row r="433" spans="1:8" ht="14.4" customHeight="1" x14ac:dyDescent="0.3">
      <c r="A433" s="974"/>
      <c r="B433" s="977" t="s">
        <v>258</v>
      </c>
      <c r="C433" s="978"/>
      <c r="D433" s="1003"/>
      <c r="E433" s="295"/>
      <c r="F433" s="1020"/>
      <c r="G433" s="842"/>
      <c r="H433" s="635"/>
    </row>
    <row r="434" spans="1:8" ht="14.4" customHeight="1" x14ac:dyDescent="0.3">
      <c r="A434" s="500" t="s">
        <v>64</v>
      </c>
      <c r="B434" s="1012" t="s">
        <v>839</v>
      </c>
      <c r="C434" s="795"/>
      <c r="D434" s="795"/>
      <c r="E434" s="624"/>
      <c r="F434" s="107"/>
      <c r="G434" s="842"/>
      <c r="H434" s="635"/>
    </row>
    <row r="435" spans="1:8" ht="14.25" customHeight="1" x14ac:dyDescent="0.3">
      <c r="A435" s="506"/>
      <c r="B435" s="807"/>
      <c r="C435" s="121"/>
      <c r="D435" s="121"/>
      <c r="E435" s="77"/>
      <c r="F435" s="134"/>
      <c r="G435" s="842"/>
      <c r="H435" s="635"/>
    </row>
    <row r="436" spans="1:8" ht="14.25" customHeight="1" x14ac:dyDescent="0.3">
      <c r="A436" s="849"/>
      <c r="B436" s="807"/>
      <c r="C436" s="676" t="s">
        <v>209</v>
      </c>
      <c r="D436" s="730"/>
      <c r="E436" s="123"/>
      <c r="F436" s="96"/>
      <c r="G436" s="842"/>
      <c r="H436" s="635"/>
    </row>
    <row r="437" spans="1:8" ht="24.75" customHeight="1" x14ac:dyDescent="0.3">
      <c r="A437" s="884"/>
      <c r="B437" s="807"/>
      <c r="C437" s="249" t="s">
        <v>25</v>
      </c>
      <c r="D437" s="131"/>
      <c r="E437" s="123"/>
      <c r="F437" s="96"/>
      <c r="G437" s="842"/>
      <c r="H437" s="635"/>
    </row>
    <row r="438" spans="1:8" ht="80.400000000000006" customHeight="1" x14ac:dyDescent="0.3">
      <c r="A438" s="884"/>
      <c r="B438" s="807"/>
      <c r="C438" s="296" t="s">
        <v>83</v>
      </c>
      <c r="D438" s="169"/>
      <c r="E438" s="346" t="str">
        <f>IF(OR(D437="", D438="", D438=0), "", MIN(D437/D438, 1))</f>
        <v/>
      </c>
      <c r="F438" s="405">
        <f>IF(E434="n/a","N/A",IF(E438="",0,ROUND(E438*5,0)))</f>
        <v>0</v>
      </c>
      <c r="G438" s="842"/>
      <c r="H438" s="635"/>
    </row>
    <row r="439" spans="1:8" ht="4.5" customHeight="1" x14ac:dyDescent="0.3">
      <c r="A439" s="884"/>
      <c r="B439" s="170"/>
      <c r="C439" s="136"/>
      <c r="D439" s="136"/>
      <c r="E439" s="69"/>
      <c r="F439" s="69"/>
      <c r="G439" s="842"/>
      <c r="H439" s="635"/>
    </row>
    <row r="440" spans="1:8" ht="14.4" customHeight="1" x14ac:dyDescent="0.3">
      <c r="A440" s="884"/>
      <c r="B440" s="1004" t="s">
        <v>839</v>
      </c>
      <c r="C440" s="1005"/>
      <c r="D440" s="1006"/>
      <c r="E440" s="227"/>
      <c r="F440" s="290" t="s">
        <v>207</v>
      </c>
      <c r="G440" s="842"/>
      <c r="H440" s="635"/>
    </row>
    <row r="441" spans="1:8" ht="14.4" customHeight="1" x14ac:dyDescent="0.3">
      <c r="A441" s="884"/>
      <c r="B441" s="1004"/>
      <c r="C441" s="1005"/>
      <c r="D441" s="1006"/>
      <c r="E441" s="171"/>
      <c r="F441" s="83"/>
      <c r="G441" s="842"/>
      <c r="H441" s="635"/>
    </row>
    <row r="442" spans="1:8" ht="15" customHeight="1" x14ac:dyDescent="0.3">
      <c r="A442" s="884"/>
      <c r="B442" s="1015"/>
      <c r="C442" s="676" t="s">
        <v>209</v>
      </c>
      <c r="D442" s="730"/>
      <c r="E442" s="123"/>
      <c r="F442" s="83"/>
      <c r="G442" s="842"/>
      <c r="H442" s="635"/>
    </row>
    <row r="443" spans="1:8" ht="25.5" customHeight="1" x14ac:dyDescent="0.3">
      <c r="A443" s="884"/>
      <c r="B443" s="1015"/>
      <c r="C443" s="249" t="s">
        <v>25</v>
      </c>
      <c r="D443" s="131"/>
      <c r="E443" s="123"/>
      <c r="F443" s="83"/>
      <c r="G443" s="842"/>
      <c r="H443" s="635"/>
    </row>
    <row r="444" spans="1:8" ht="96" customHeight="1" x14ac:dyDescent="0.3">
      <c r="A444" s="884"/>
      <c r="B444" s="1015"/>
      <c r="C444" s="249" t="s">
        <v>27</v>
      </c>
      <c r="D444" s="348">
        <f>Interviews!$D$24</f>
        <v>0</v>
      </c>
      <c r="E444" s="346" t="str">
        <f>IF(OR(D443="", D444="", D444=0), "", MIN(D443/D444, 1))</f>
        <v/>
      </c>
      <c r="F444" s="405">
        <f>IF(E441="n/a","N/A", IF(E444="", 0, ROUND(E444*5,0)))</f>
        <v>0</v>
      </c>
      <c r="G444" s="842"/>
      <c r="H444" s="635"/>
    </row>
    <row r="445" spans="1:8" ht="4.5" customHeight="1" x14ac:dyDescent="0.3">
      <c r="A445" s="330"/>
      <c r="B445" s="109"/>
      <c r="C445" s="33"/>
      <c r="D445" s="172"/>
      <c r="E445" s="74"/>
      <c r="F445" s="74"/>
      <c r="G445" s="843"/>
      <c r="H445" s="635"/>
    </row>
    <row r="446" spans="1:8" ht="14.4" customHeight="1" x14ac:dyDescent="0.3">
      <c r="A446" s="300"/>
      <c r="B446" s="735" t="s">
        <v>98</v>
      </c>
      <c r="C446" s="735"/>
      <c r="D446" s="735"/>
      <c r="E446" s="244"/>
      <c r="F446" s="290" t="s">
        <v>208</v>
      </c>
      <c r="G446" s="944" t="s">
        <v>693</v>
      </c>
      <c r="H446" s="635"/>
    </row>
    <row r="447" spans="1:8" ht="14.4" customHeight="1" x14ac:dyDescent="0.3">
      <c r="A447" s="501" t="s">
        <v>64</v>
      </c>
      <c r="B447" s="776" t="s">
        <v>839</v>
      </c>
      <c r="C447" s="795"/>
      <c r="D447" s="795"/>
      <c r="E447" s="126"/>
      <c r="F447" s="130"/>
      <c r="G447" s="945"/>
      <c r="H447" s="635"/>
    </row>
    <row r="448" spans="1:8" ht="14.25" customHeight="1" x14ac:dyDescent="0.3">
      <c r="A448" s="508"/>
      <c r="B448" s="807"/>
      <c r="C448" s="173"/>
      <c r="D448" s="173"/>
      <c r="E448" s="74"/>
      <c r="F448" s="132"/>
      <c r="G448" s="945"/>
      <c r="H448" s="635"/>
    </row>
    <row r="449" spans="1:8" ht="14.25" customHeight="1" x14ac:dyDescent="0.3">
      <c r="A449" s="731"/>
      <c r="B449" s="807"/>
      <c r="C449" s="676" t="s">
        <v>209</v>
      </c>
      <c r="D449" s="677"/>
      <c r="E449" s="123"/>
      <c r="F449" s="96"/>
      <c r="G449" s="945"/>
      <c r="H449" s="635"/>
    </row>
    <row r="450" spans="1:8" ht="27" customHeight="1" x14ac:dyDescent="0.3">
      <c r="A450" s="732"/>
      <c r="B450" s="807"/>
      <c r="C450" s="249" t="s">
        <v>25</v>
      </c>
      <c r="D450" s="131"/>
      <c r="E450" s="123"/>
      <c r="F450" s="96"/>
      <c r="G450" s="945"/>
      <c r="H450" s="635"/>
    </row>
    <row r="451" spans="1:8" ht="85.2" customHeight="1" x14ac:dyDescent="0.3">
      <c r="A451" s="732"/>
      <c r="B451" s="807"/>
      <c r="C451" s="296" t="s">
        <v>83</v>
      </c>
      <c r="D451" s="169"/>
      <c r="E451" s="346" t="str">
        <f>IF(OR(D450="", D451="", D451=0), "", MIN(D450/D451, 1))</f>
        <v/>
      </c>
      <c r="F451" s="405">
        <f>IF(E447="N/A","N/A", IF(E451="", 0, ROUND(E451*5,0)))</f>
        <v>0</v>
      </c>
      <c r="G451" s="945"/>
      <c r="H451" s="635"/>
    </row>
    <row r="452" spans="1:8" ht="4.5" customHeight="1" x14ac:dyDescent="0.3">
      <c r="A452" s="732"/>
      <c r="B452" s="109"/>
      <c r="C452" s="136"/>
      <c r="D452" s="136"/>
      <c r="E452" s="83"/>
      <c r="F452" s="83"/>
      <c r="G452" s="945"/>
      <c r="H452" s="635"/>
    </row>
    <row r="453" spans="1:8" ht="14.4" customHeight="1" x14ac:dyDescent="0.3">
      <c r="A453" s="732"/>
      <c r="B453" s="1007" t="s">
        <v>839</v>
      </c>
      <c r="C453" s="1008"/>
      <c r="D453" s="1009"/>
      <c r="E453" s="227"/>
      <c r="F453" s="297" t="s">
        <v>207</v>
      </c>
      <c r="G453" s="945"/>
      <c r="H453" s="635"/>
    </row>
    <row r="454" spans="1:8" ht="14.4" customHeight="1" x14ac:dyDescent="0.3">
      <c r="A454" s="732"/>
      <c r="B454" s="1007"/>
      <c r="C454" s="1008"/>
      <c r="D454" s="1009"/>
      <c r="E454" s="174"/>
      <c r="F454" s="83"/>
      <c r="G454" s="945"/>
      <c r="H454" s="635"/>
    </row>
    <row r="455" spans="1:8" ht="14.25" customHeight="1" x14ac:dyDescent="0.3">
      <c r="A455" s="732"/>
      <c r="B455" s="1015"/>
      <c r="C455" s="676" t="s">
        <v>209</v>
      </c>
      <c r="D455" s="677"/>
      <c r="E455" s="123"/>
      <c r="F455" s="83"/>
      <c r="G455" s="945"/>
      <c r="H455" s="635"/>
    </row>
    <row r="456" spans="1:8" ht="29.25" customHeight="1" x14ac:dyDescent="0.3">
      <c r="A456" s="732"/>
      <c r="B456" s="1015"/>
      <c r="C456" s="249" t="s">
        <v>25</v>
      </c>
      <c r="D456" s="131"/>
      <c r="E456" s="123"/>
      <c r="F456" s="83"/>
      <c r="G456" s="945"/>
      <c r="H456" s="635"/>
    </row>
    <row r="457" spans="1:8" ht="123" customHeight="1" x14ac:dyDescent="0.3">
      <c r="A457" s="508"/>
      <c r="B457" s="1015"/>
      <c r="C457" s="249" t="s">
        <v>27</v>
      </c>
      <c r="D457" s="348">
        <f>Interviews!$D$23</f>
        <v>0</v>
      </c>
      <c r="E457" s="346" t="str">
        <f>IF(OR(D456="", D457="", D457=0), "", MIN(D456/D457, 1))</f>
        <v/>
      </c>
      <c r="F457" s="405">
        <f>IF(E454="N/A","N/A", IF(E457="", 0, ROUND(E457*5,0)))</f>
        <v>0</v>
      </c>
      <c r="G457" s="945"/>
      <c r="H457" s="635"/>
    </row>
    <row r="458" spans="1:8" ht="4.5" customHeight="1" x14ac:dyDescent="0.3">
      <c r="A458" s="335"/>
      <c r="B458" s="109"/>
      <c r="C458" s="33"/>
      <c r="D458" s="33"/>
      <c r="E458" s="74"/>
      <c r="F458" s="74"/>
      <c r="G458" s="1021"/>
      <c r="H458" s="635"/>
    </row>
    <row r="459" spans="1:8" ht="28.8" customHeight="1" x14ac:dyDescent="0.3">
      <c r="A459" s="298">
        <v>5.4</v>
      </c>
      <c r="B459" s="654" t="s">
        <v>261</v>
      </c>
      <c r="C459" s="1010"/>
      <c r="D459" s="1011"/>
      <c r="E459" s="280"/>
      <c r="F459" s="1022" t="s">
        <v>262</v>
      </c>
      <c r="G459" s="844" t="s">
        <v>662</v>
      </c>
      <c r="H459" s="635"/>
    </row>
    <row r="460" spans="1:8" ht="14.4" customHeight="1" x14ac:dyDescent="0.3">
      <c r="A460" s="299"/>
      <c r="B460" s="977" t="s">
        <v>260</v>
      </c>
      <c r="C460" s="978"/>
      <c r="D460" s="978"/>
      <c r="E460" s="247"/>
      <c r="F460" s="1023"/>
      <c r="G460" s="842"/>
      <c r="H460" s="635"/>
    </row>
    <row r="461" spans="1:8" ht="14.4" customHeight="1" x14ac:dyDescent="0.3">
      <c r="A461" s="501" t="s">
        <v>19</v>
      </c>
      <c r="B461" s="715" t="s">
        <v>839</v>
      </c>
      <c r="C461" s="814"/>
      <c r="D461" s="814"/>
      <c r="E461" s="175"/>
      <c r="F461" s="148"/>
      <c r="G461" s="842"/>
      <c r="H461" s="635"/>
    </row>
    <row r="462" spans="1:8" ht="14.25" customHeight="1" x14ac:dyDescent="0.3">
      <c r="A462" s="507"/>
      <c r="B462" s="630"/>
      <c r="C462" s="121"/>
      <c r="D462" s="121"/>
      <c r="E462" s="140"/>
      <c r="F462" s="96"/>
      <c r="G462" s="842"/>
      <c r="H462" s="635"/>
    </row>
    <row r="463" spans="1:8" ht="14.25" customHeight="1" x14ac:dyDescent="0.3">
      <c r="A463" s="507"/>
      <c r="B463" s="630"/>
      <c r="C463" s="676" t="s">
        <v>209</v>
      </c>
      <c r="D463" s="677"/>
      <c r="E463" s="123"/>
      <c r="F463" s="96"/>
      <c r="G463" s="842"/>
      <c r="H463" s="635"/>
    </row>
    <row r="464" spans="1:8" ht="24" customHeight="1" x14ac:dyDescent="0.3">
      <c r="A464" s="507"/>
      <c r="B464" s="630"/>
      <c r="C464" s="249" t="s">
        <v>25</v>
      </c>
      <c r="D464" s="131"/>
      <c r="E464" s="123"/>
      <c r="F464" s="96"/>
      <c r="G464" s="842"/>
      <c r="H464" s="635"/>
    </row>
    <row r="465" spans="1:8" ht="81.599999999999994" customHeight="1" x14ac:dyDescent="0.3">
      <c r="A465" s="507"/>
      <c r="B465" s="630"/>
      <c r="C465" s="249" t="s">
        <v>27</v>
      </c>
      <c r="D465" s="416">
        <f xml:space="preserve"> SUM(Interviews!I18:J18, Interviews!D28)</f>
        <v>0</v>
      </c>
      <c r="E465" s="353" t="str">
        <f>IF(OR(D464="", D465="", D465=0), "", MIN(D464/D465, 1))</f>
        <v/>
      </c>
      <c r="F465" s="405">
        <f>IF(E465="", 0, ROUND(E465*5, 0))</f>
        <v>0</v>
      </c>
      <c r="G465" s="842"/>
      <c r="H465" s="635"/>
    </row>
    <row r="466" spans="1:8" ht="4.5" customHeight="1" x14ac:dyDescent="0.3">
      <c r="A466" s="332"/>
      <c r="B466" s="98"/>
      <c r="C466" s="71"/>
      <c r="D466" s="71"/>
      <c r="E466" s="58"/>
      <c r="F466" s="83"/>
      <c r="G466" s="842"/>
      <c r="H466" s="635"/>
    </row>
    <row r="467" spans="1:8" ht="28.8" customHeight="1" x14ac:dyDescent="0.3">
      <c r="A467" s="529"/>
      <c r="B467" s="997" t="s">
        <v>99</v>
      </c>
      <c r="C467" s="998"/>
      <c r="D467" s="999"/>
      <c r="E467" s="232"/>
      <c r="F467" s="285" t="s">
        <v>21</v>
      </c>
      <c r="G467" s="842"/>
      <c r="H467" s="635"/>
    </row>
    <row r="468" spans="1:8" ht="14.4" customHeight="1" x14ac:dyDescent="0.3">
      <c r="A468" s="499" t="s">
        <v>19</v>
      </c>
      <c r="B468" s="982" t="s">
        <v>839</v>
      </c>
      <c r="C468" s="983"/>
      <c r="D468" s="983"/>
      <c r="E468" s="175"/>
      <c r="F468" s="139"/>
      <c r="G468" s="842"/>
      <c r="H468" s="635"/>
    </row>
    <row r="469" spans="1:8" ht="14.25" customHeight="1" x14ac:dyDescent="0.3">
      <c r="A469" s="507"/>
      <c r="B469" s="630"/>
      <c r="C469" s="121"/>
      <c r="D469" s="121"/>
      <c r="E469" s="140"/>
      <c r="F469" s="96"/>
      <c r="G469" s="842"/>
      <c r="H469" s="635"/>
    </row>
    <row r="470" spans="1:8" ht="14.25" customHeight="1" x14ac:dyDescent="0.3">
      <c r="A470" s="507"/>
      <c r="B470" s="630"/>
      <c r="C470" s="676" t="s">
        <v>209</v>
      </c>
      <c r="D470" s="677"/>
      <c r="E470" s="123"/>
      <c r="F470" s="96"/>
      <c r="G470" s="842"/>
      <c r="H470" s="635"/>
    </row>
    <row r="471" spans="1:8" ht="24" customHeight="1" x14ac:dyDescent="0.3">
      <c r="A471" s="507"/>
      <c r="B471" s="630"/>
      <c r="C471" s="249" t="s">
        <v>25</v>
      </c>
      <c r="D471" s="131"/>
      <c r="E471" s="123"/>
      <c r="F471" s="96"/>
      <c r="G471" s="842"/>
      <c r="H471" s="635"/>
    </row>
    <row r="472" spans="1:8" ht="93" customHeight="1" x14ac:dyDescent="0.3">
      <c r="A472" s="507"/>
      <c r="B472" s="630"/>
      <c r="C472" s="80" t="s">
        <v>27</v>
      </c>
      <c r="D472" s="416">
        <f xml:space="preserve"> SUM(Interviews!I18:J18, Interviews!D28)</f>
        <v>0</v>
      </c>
      <c r="E472" s="353" t="str">
        <f>IF(OR(D471="", D472="", D472=0), "", MIN(D471/D472, 1))</f>
        <v/>
      </c>
      <c r="F472" s="405">
        <f>IF(E472="", 0, ROUND(E472*5, 0))</f>
        <v>0</v>
      </c>
      <c r="G472" s="842"/>
      <c r="H472" s="635"/>
    </row>
    <row r="473" spans="1:8" ht="4.5" customHeight="1" x14ac:dyDescent="0.3">
      <c r="A473" s="335"/>
      <c r="B473" s="109"/>
      <c r="C473" s="71"/>
      <c r="D473" s="71"/>
      <c r="E473" s="167"/>
      <c r="F473" s="176"/>
      <c r="G473" s="842"/>
      <c r="H473" s="635"/>
    </row>
    <row r="474" spans="1:8" ht="14.4" customHeight="1" x14ac:dyDescent="0.3">
      <c r="A474" s="300"/>
      <c r="B474" s="716" t="s">
        <v>100</v>
      </c>
      <c r="C474" s="800"/>
      <c r="D474" s="801"/>
      <c r="E474" s="232"/>
      <c r="F474" s="285" t="s">
        <v>21</v>
      </c>
      <c r="G474" s="842"/>
      <c r="H474" s="635"/>
    </row>
    <row r="475" spans="1:8" ht="14.25" customHeight="1" x14ac:dyDescent="0.3">
      <c r="A475" s="501" t="s">
        <v>19</v>
      </c>
      <c r="B475" s="802" t="s">
        <v>839</v>
      </c>
      <c r="C475" s="803"/>
      <c r="D475" s="803"/>
      <c r="E475" s="175"/>
      <c r="F475" s="139"/>
      <c r="G475" s="842"/>
      <c r="H475" s="635"/>
    </row>
    <row r="476" spans="1:8" ht="14.25" customHeight="1" x14ac:dyDescent="0.3">
      <c r="A476" s="507"/>
      <c r="B476" s="630"/>
      <c r="C476" s="121"/>
      <c r="D476" s="121"/>
      <c r="E476" s="140"/>
      <c r="F476" s="96"/>
      <c r="G476" s="842"/>
      <c r="H476" s="635"/>
    </row>
    <row r="477" spans="1:8" ht="14.25" customHeight="1" x14ac:dyDescent="0.3">
      <c r="A477" s="507"/>
      <c r="B477" s="630"/>
      <c r="C477" s="676" t="s">
        <v>209</v>
      </c>
      <c r="D477" s="677"/>
      <c r="E477" s="123"/>
      <c r="F477" s="96"/>
      <c r="G477" s="842"/>
      <c r="H477" s="635"/>
    </row>
    <row r="478" spans="1:8" ht="27.75" customHeight="1" x14ac:dyDescent="0.3">
      <c r="A478" s="507"/>
      <c r="B478" s="630"/>
      <c r="C478" s="249" t="s">
        <v>25</v>
      </c>
      <c r="D478" s="131"/>
      <c r="E478" s="123"/>
      <c r="F478" s="96"/>
      <c r="G478" s="842"/>
      <c r="H478" s="635"/>
    </row>
    <row r="479" spans="1:8" ht="98.4" customHeight="1" x14ac:dyDescent="0.3">
      <c r="A479" s="507"/>
      <c r="B479" s="630"/>
      <c r="C479" s="249" t="s">
        <v>27</v>
      </c>
      <c r="D479" s="416">
        <f xml:space="preserve"> SUM(Interviews!I18:J18, Interviews!D28)</f>
        <v>0</v>
      </c>
      <c r="E479" s="353" t="str">
        <f>IF(OR(D478="", D479="", D479=0), "", MIN(D478/D479, 1))</f>
        <v/>
      </c>
      <c r="F479" s="405">
        <f>IF(E479="", 0, ROUND(E479*5, 0))</f>
        <v>0</v>
      </c>
      <c r="G479" s="842"/>
      <c r="H479" s="635"/>
    </row>
    <row r="480" spans="1:8" ht="4.5" customHeight="1" x14ac:dyDescent="0.3">
      <c r="A480" s="335"/>
      <c r="B480" s="109"/>
      <c r="C480" s="71"/>
      <c r="D480" s="71"/>
      <c r="E480" s="74"/>
      <c r="F480" s="69"/>
      <c r="G480" s="843"/>
      <c r="H480" s="635"/>
    </row>
    <row r="481" spans="1:10" ht="14.4" customHeight="1" x14ac:dyDescent="0.3">
      <c r="A481" s="300">
        <v>5.5</v>
      </c>
      <c r="B481" s="1017" t="s">
        <v>101</v>
      </c>
      <c r="C481" s="1017"/>
      <c r="D481" s="1017"/>
      <c r="E481" s="227"/>
      <c r="F481" s="301" t="s">
        <v>45</v>
      </c>
      <c r="G481" s="841" t="s">
        <v>663</v>
      </c>
      <c r="H481" s="635"/>
    </row>
    <row r="482" spans="1:10" ht="14.4" customHeight="1" x14ac:dyDescent="0.3">
      <c r="A482" s="501" t="s">
        <v>19</v>
      </c>
      <c r="B482" s="982" t="s">
        <v>839</v>
      </c>
      <c r="C482" s="983"/>
      <c r="D482" s="983"/>
      <c r="E482" s="175"/>
      <c r="F482" s="42"/>
      <c r="G482" s="842"/>
      <c r="H482" s="635"/>
    </row>
    <row r="483" spans="1:10" ht="14.25" customHeight="1" x14ac:dyDescent="0.3">
      <c r="A483" s="507"/>
      <c r="B483" s="630"/>
      <c r="C483" s="121"/>
      <c r="D483" s="121"/>
      <c r="E483" s="140"/>
      <c r="F483" s="96"/>
      <c r="G483" s="842"/>
      <c r="H483" s="635"/>
    </row>
    <row r="484" spans="1:10" ht="14.25" customHeight="1" x14ac:dyDescent="0.3">
      <c r="A484" s="507"/>
      <c r="B484" s="630"/>
      <c r="C484" s="676" t="s">
        <v>209</v>
      </c>
      <c r="D484" s="677"/>
      <c r="E484" s="123"/>
      <c r="F484" s="5"/>
      <c r="G484" s="842"/>
      <c r="H484" s="635"/>
    </row>
    <row r="485" spans="1:10" ht="25.5" customHeight="1" x14ac:dyDescent="0.3">
      <c r="A485" s="507"/>
      <c r="B485" s="630"/>
      <c r="C485" s="249" t="s">
        <v>25</v>
      </c>
      <c r="D485" s="131"/>
      <c r="E485" s="123"/>
      <c r="F485" s="5"/>
      <c r="G485" s="842"/>
      <c r="H485" s="635"/>
    </row>
    <row r="486" spans="1:10" ht="102" customHeight="1" x14ac:dyDescent="0.3">
      <c r="A486" s="507"/>
      <c r="B486" s="630"/>
      <c r="C486" s="249" t="s">
        <v>27</v>
      </c>
      <c r="D486" s="416">
        <f xml:space="preserve"> SUM(Interviews!I18:J18, Interviews!D28)</f>
        <v>0</v>
      </c>
      <c r="E486" s="353" t="str">
        <f>IF(OR(D485="", D486="", D486=0), "", MIN(D485/D486, 1))</f>
        <v/>
      </c>
      <c r="F486" s="437">
        <f>IF(E486="", 0, ROUND(E486*10, 0))</f>
        <v>0</v>
      </c>
      <c r="G486" s="842"/>
      <c r="H486" s="635"/>
    </row>
    <row r="487" spans="1:10" ht="4.5" customHeight="1" x14ac:dyDescent="0.3">
      <c r="A487" s="336"/>
      <c r="B487" s="113"/>
      <c r="C487" s="71"/>
      <c r="D487" s="71"/>
      <c r="E487" s="69"/>
      <c r="F487" s="69"/>
      <c r="G487" s="846"/>
      <c r="H487" s="635"/>
    </row>
    <row r="488" spans="1:10" ht="14.4" customHeight="1" x14ac:dyDescent="0.3">
      <c r="A488" s="992">
        <v>5.6</v>
      </c>
      <c r="B488" s="852" t="s">
        <v>263</v>
      </c>
      <c r="C488" s="881"/>
      <c r="D488" s="881"/>
      <c r="E488" s="1016"/>
      <c r="F488" s="1016" t="s">
        <v>13</v>
      </c>
      <c r="G488" s="666" t="s">
        <v>694</v>
      </c>
      <c r="H488" s="635"/>
    </row>
    <row r="489" spans="1:10" ht="28.8" customHeight="1" x14ac:dyDescent="0.3">
      <c r="A489" s="916"/>
      <c r="B489" s="977" t="s">
        <v>264</v>
      </c>
      <c r="C489" s="978"/>
      <c r="D489" s="978"/>
      <c r="E489" s="1016"/>
      <c r="F489" s="1016"/>
      <c r="G489" s="667"/>
      <c r="H489" s="635"/>
    </row>
    <row r="490" spans="1:10" ht="14.4" customHeight="1" x14ac:dyDescent="0.3">
      <c r="A490" s="499" t="s">
        <v>16</v>
      </c>
      <c r="B490" s="982" t="s">
        <v>839</v>
      </c>
      <c r="C490" s="983"/>
      <c r="D490" s="983"/>
      <c r="E490" s="126"/>
      <c r="F490" s="49"/>
      <c r="G490" s="761"/>
      <c r="H490" s="635"/>
    </row>
    <row r="491" spans="1:10" ht="145.19999999999999" customHeight="1" x14ac:dyDescent="0.3">
      <c r="A491" s="526"/>
      <c r="B491" s="660"/>
      <c r="C491" s="661"/>
      <c r="D491" s="662"/>
      <c r="E491" s="146"/>
      <c r="F491" s="415">
        <f>IF(E490="yes",5,IF(E490="N/A","N/A",0))</f>
        <v>0</v>
      </c>
      <c r="G491" s="763"/>
      <c r="H491" s="635"/>
    </row>
    <row r="492" spans="1:10" ht="14.4" customHeight="1" x14ac:dyDescent="0.3">
      <c r="A492" s="293"/>
      <c r="B492" s="784" t="s">
        <v>102</v>
      </c>
      <c r="C492" s="785"/>
      <c r="D492" s="786"/>
      <c r="E492" s="229"/>
      <c r="F492" s="285" t="s">
        <v>21</v>
      </c>
      <c r="G492" s="844" t="s">
        <v>664</v>
      </c>
      <c r="H492" s="635"/>
    </row>
    <row r="493" spans="1:10" ht="14.4" customHeight="1" x14ac:dyDescent="0.3">
      <c r="A493" s="499" t="s">
        <v>19</v>
      </c>
      <c r="B493" s="657" t="s">
        <v>839</v>
      </c>
      <c r="C493" s="658"/>
      <c r="D493" s="658"/>
      <c r="E493" s="126"/>
      <c r="F493" s="107"/>
      <c r="G493" s="842"/>
      <c r="H493" s="635"/>
    </row>
    <row r="494" spans="1:10" ht="14.25" customHeight="1" x14ac:dyDescent="0.3">
      <c r="A494" s="507"/>
      <c r="B494" s="630"/>
      <c r="C494" s="121"/>
      <c r="D494" s="121"/>
      <c r="E494" s="177"/>
      <c r="F494" s="96"/>
      <c r="G494" s="842"/>
      <c r="H494" s="635"/>
      <c r="J494" s="97"/>
    </row>
    <row r="495" spans="1:10" ht="14.25" customHeight="1" x14ac:dyDescent="0.3">
      <c r="A495" s="507"/>
      <c r="B495" s="630"/>
      <c r="C495" s="676" t="s">
        <v>209</v>
      </c>
      <c r="D495" s="677"/>
      <c r="E495" s="111"/>
      <c r="F495" s="5"/>
      <c r="G495" s="842"/>
      <c r="H495" s="635"/>
    </row>
    <row r="496" spans="1:10" ht="24" customHeight="1" x14ac:dyDescent="0.3">
      <c r="A496" s="507"/>
      <c r="B496" s="630"/>
      <c r="C496" s="249" t="s">
        <v>25</v>
      </c>
      <c r="D496" s="131"/>
      <c r="E496" s="111"/>
      <c r="F496" s="5"/>
      <c r="G496" s="842"/>
      <c r="H496" s="635"/>
    </row>
    <row r="497" spans="1:28" s="33" customFormat="1" ht="106.8" customHeight="1" x14ac:dyDescent="0.3">
      <c r="A497" s="507"/>
      <c r="B497" s="630"/>
      <c r="C497" s="249" t="s">
        <v>27</v>
      </c>
      <c r="D497" s="416">
        <f xml:space="preserve"> SUM(Interviews!I18:J18, Interviews!D28)</f>
        <v>0</v>
      </c>
      <c r="E497" s="346" t="str">
        <f>IF(OR(D496="", D497="", D497=0), "", MIN(D496/D497, 1))</f>
        <v/>
      </c>
      <c r="F497" s="405">
        <f>IF(E493="", IF(E497="", 0, E497*5), "N/A")</f>
        <v>0</v>
      </c>
      <c r="G497" s="842"/>
      <c r="H497" s="635"/>
    </row>
    <row r="498" spans="1:28" s="33" customFormat="1" ht="4.5" customHeight="1" x14ac:dyDescent="0.3">
      <c r="A498" s="336"/>
      <c r="B498" s="113"/>
      <c r="C498" s="71"/>
      <c r="D498" s="71"/>
      <c r="E498" s="69"/>
      <c r="F498" s="178"/>
      <c r="G498" s="843"/>
      <c r="H498" s="635"/>
    </row>
    <row r="499" spans="1:28" s="33" customFormat="1" ht="14.25" customHeight="1" x14ac:dyDescent="0.3">
      <c r="A499" s="334"/>
      <c r="B499" s="94"/>
      <c r="C499" s="168"/>
      <c r="D499" s="168"/>
      <c r="E499" s="159"/>
      <c r="F499" s="133"/>
      <c r="G499" s="287"/>
      <c r="H499" s="71"/>
    </row>
    <row r="500" spans="1:28" ht="14.25" customHeight="1" x14ac:dyDescent="0.3">
      <c r="A500" s="327"/>
      <c r="B500" s="262" t="s">
        <v>297</v>
      </c>
      <c r="C500" s="259"/>
      <c r="D500" s="259"/>
      <c r="E500" s="208"/>
      <c r="F500" s="427">
        <v>70</v>
      </c>
      <c r="G500" s="210"/>
    </row>
    <row r="501" spans="1:28" ht="14.25" customHeight="1" x14ac:dyDescent="0.3">
      <c r="A501" s="327"/>
      <c r="B501" s="262" t="s">
        <v>287</v>
      </c>
      <c r="C501" s="259"/>
      <c r="D501" s="259"/>
      <c r="E501" s="208"/>
      <c r="F501" s="423">
        <f>70 - (IF(F428="N/A",5,0) + IF(F431="N/A",10,0) + IF(F438="N/A",5,0) + IF(F444="N/A",5,0) + IF(F451="N/A",5,0) + IF(F457="N/A",5,0) + IF(F491="N/A",5,0) + IF(F497="N/A",5,0))</f>
        <v>70</v>
      </c>
      <c r="G501" s="210"/>
    </row>
    <row r="502" spans="1:28" ht="14.25" customHeight="1" thickBot="1" x14ac:dyDescent="0.35">
      <c r="A502" s="327"/>
      <c r="B502" s="262" t="s">
        <v>298</v>
      </c>
      <c r="C502" s="259"/>
      <c r="D502" s="259"/>
      <c r="E502" s="208"/>
      <c r="F502" s="421">
        <f>SUM(
IF(ISNUMBER(F428),ROUND(F428,0),0),
IF(ISNUMBER(F431),ROUND(F431,0),0),
IF(ISNUMBER(F438),ROUND(F438,0),0),
IF(ISNUMBER(F444),ROUND(F444,0),0),
IF(ISNUMBER(F451),ROUND(F451,0),0),
IF(ISNUMBER(F457),ROUND(F457,0),0),
IF(ISNUMBER(F465),ROUND(F465,0),0),
IF(ISNUMBER(F472),ROUND(F472,0),0),
IF(ISNUMBER(F479),ROUND(F479,0),0),
IF(ISNUMBER(F486),ROUND(F486,0),0),
IF(ISNUMBER(F491),ROUND(F491,0),0),
IF(ISNUMBER(F497),ROUND(F497,0),0)
)</f>
        <v>0</v>
      </c>
    </row>
    <row r="503" spans="1:28" ht="14.25" customHeight="1" thickTop="1" x14ac:dyDescent="0.3">
      <c r="A503" s="327"/>
      <c r="B503" s="264" t="s">
        <v>299</v>
      </c>
      <c r="C503" s="259"/>
      <c r="D503" s="259"/>
      <c r="E503" s="208"/>
      <c r="F503" s="350">
        <f>F502 / F501</f>
        <v>0</v>
      </c>
      <c r="G503" s="210"/>
    </row>
    <row r="504" spans="1:28" ht="14.25" customHeight="1" x14ac:dyDescent="0.3">
      <c r="A504" s="327"/>
      <c r="B504" s="263"/>
      <c r="C504" s="259"/>
      <c r="D504" s="259"/>
      <c r="E504" s="208"/>
      <c r="F504" s="209"/>
      <c r="G504" s="210"/>
    </row>
    <row r="505" spans="1:28" s="33" customFormat="1" ht="14.25" customHeight="1" x14ac:dyDescent="0.35">
      <c r="A505" s="302" t="s">
        <v>103</v>
      </c>
      <c r="B505" s="303"/>
      <c r="C505" s="302"/>
      <c r="D505" s="302"/>
      <c r="E505" s="251"/>
      <c r="F505" s="260"/>
      <c r="G505" s="304"/>
      <c r="H505" s="71"/>
    </row>
    <row r="506" spans="1:28" s="33" customFormat="1" ht="14.25" customHeight="1" thickBot="1" x14ac:dyDescent="0.35">
      <c r="A506" s="340"/>
      <c r="B506" s="305"/>
      <c r="C506" s="306"/>
      <c r="D506" s="306"/>
      <c r="E506" s="307"/>
      <c r="F506" s="306"/>
      <c r="G506" s="308"/>
      <c r="H506" s="81"/>
      <c r="I506" s="35"/>
      <c r="J506" s="35"/>
      <c r="K506" s="35"/>
      <c r="L506" s="35"/>
      <c r="M506" s="35"/>
      <c r="N506" s="35"/>
      <c r="O506" s="35"/>
      <c r="P506" s="35"/>
      <c r="Q506" s="35"/>
      <c r="R506" s="35"/>
      <c r="S506" s="35"/>
      <c r="T506" s="35"/>
      <c r="U506" s="35"/>
      <c r="V506" s="35"/>
      <c r="W506" s="35"/>
      <c r="X506" s="35"/>
      <c r="Y506" s="35"/>
      <c r="Z506" s="35"/>
      <c r="AA506" s="35"/>
      <c r="AB506" s="35"/>
    </row>
    <row r="507" spans="1:28" ht="14.25" customHeight="1" thickBot="1" x14ac:dyDescent="0.35">
      <c r="A507" s="524"/>
      <c r="B507" s="797" t="s">
        <v>6</v>
      </c>
      <c r="C507" s="798"/>
      <c r="D507" s="928"/>
      <c r="E507" s="218" t="s">
        <v>7</v>
      </c>
      <c r="F507" s="219" t="s">
        <v>8</v>
      </c>
      <c r="G507" s="220" t="s">
        <v>9</v>
      </c>
      <c r="H507" s="595" t="s">
        <v>723</v>
      </c>
    </row>
    <row r="508" spans="1:28" ht="14.4" customHeight="1" x14ac:dyDescent="0.3">
      <c r="A508" s="961">
        <v>6.1</v>
      </c>
      <c r="B508" s="831" t="s">
        <v>256</v>
      </c>
      <c r="C508" s="690"/>
      <c r="D508" s="690"/>
      <c r="E508" s="923"/>
      <c r="F508" s="897" t="s">
        <v>21</v>
      </c>
      <c r="G508" s="674" t="s">
        <v>852</v>
      </c>
      <c r="H508" s="636"/>
    </row>
    <row r="509" spans="1:28" ht="14.4" customHeight="1" x14ac:dyDescent="0.3">
      <c r="A509" s="974"/>
      <c r="B509" s="255" t="s">
        <v>257</v>
      </c>
      <c r="C509" s="256"/>
      <c r="D509" s="256"/>
      <c r="E509" s="941"/>
      <c r="F509" s="898"/>
      <c r="G509" s="674"/>
      <c r="H509" s="635"/>
    </row>
    <row r="510" spans="1:28" ht="14.4" customHeight="1" x14ac:dyDescent="0.3">
      <c r="A510" s="528" t="s">
        <v>16</v>
      </c>
      <c r="B510" s="715" t="s">
        <v>839</v>
      </c>
      <c r="C510" s="814"/>
      <c r="D510" s="821"/>
      <c r="E510" s="119"/>
      <c r="F510" s="42"/>
      <c r="G510" s="674"/>
      <c r="H510" s="635"/>
    </row>
    <row r="511" spans="1:28" ht="14.25" customHeight="1" x14ac:dyDescent="0.3">
      <c r="A511" s="507"/>
      <c r="B511" s="630"/>
      <c r="C511" s="121"/>
      <c r="D511" s="121"/>
      <c r="E511" s="140"/>
      <c r="F511" s="96"/>
      <c r="G511" s="674"/>
      <c r="H511" s="635"/>
    </row>
    <row r="512" spans="1:28" ht="14.25" customHeight="1" x14ac:dyDescent="0.3">
      <c r="A512" s="507"/>
      <c r="B512" s="630"/>
      <c r="C512" s="676" t="s">
        <v>209</v>
      </c>
      <c r="D512" s="677"/>
      <c r="E512" s="123"/>
      <c r="F512" s="5"/>
      <c r="G512" s="674"/>
      <c r="H512" s="635"/>
    </row>
    <row r="513" spans="1:9" ht="26.4" customHeight="1" x14ac:dyDescent="0.3">
      <c r="A513" s="507"/>
      <c r="B513" s="630"/>
      <c r="C513" s="249" t="s">
        <v>25</v>
      </c>
      <c r="D513" s="131"/>
      <c r="E513" s="123"/>
      <c r="F513" s="5"/>
      <c r="G513" s="674"/>
      <c r="H513" s="635"/>
    </row>
    <row r="514" spans="1:9" ht="119.4" customHeight="1" x14ac:dyDescent="0.3">
      <c r="A514" s="507"/>
      <c r="B514" s="630"/>
      <c r="C514" s="249" t="s">
        <v>104</v>
      </c>
      <c r="D514" s="125"/>
      <c r="E514" s="353" t="str">
        <f>IF(OR(D513="", D514="", D514=0), "", MIN(D513/D514, 1))</f>
        <v/>
      </c>
      <c r="F514" s="437">
        <f>IF(E514="", 0, ROUND(E514*5, 0))</f>
        <v>0</v>
      </c>
      <c r="G514" s="674"/>
      <c r="H514" s="635"/>
    </row>
    <row r="515" spans="1:9" ht="4.5" customHeight="1" x14ac:dyDescent="0.3">
      <c r="A515" s="338"/>
      <c r="B515" s="98"/>
      <c r="C515" s="71"/>
      <c r="D515" s="153"/>
      <c r="E515" s="151"/>
      <c r="F515" s="4"/>
      <c r="G515" s="675"/>
      <c r="H515" s="635"/>
    </row>
    <row r="516" spans="1:9" ht="14.4" customHeight="1" x14ac:dyDescent="0.3">
      <c r="A516" s="529"/>
      <c r="B516" s="997" t="s">
        <v>105</v>
      </c>
      <c r="C516" s="998"/>
      <c r="D516" s="999"/>
      <c r="E516" s="309"/>
      <c r="F516" s="285" t="s">
        <v>21</v>
      </c>
      <c r="G516" s="673" t="s">
        <v>665</v>
      </c>
      <c r="H516" s="635"/>
    </row>
    <row r="517" spans="1:9" ht="14.4" customHeight="1" x14ac:dyDescent="0.3">
      <c r="A517" s="499" t="s">
        <v>16</v>
      </c>
      <c r="B517" s="715" t="s">
        <v>839</v>
      </c>
      <c r="C517" s="814"/>
      <c r="D517" s="815"/>
      <c r="E517" s="179"/>
      <c r="F517" s="42"/>
      <c r="G517" s="674"/>
      <c r="H517" s="635"/>
    </row>
    <row r="518" spans="1:9" ht="14.25" customHeight="1" x14ac:dyDescent="0.3">
      <c r="A518" s="507"/>
      <c r="B518" s="630"/>
      <c r="C518" s="121"/>
      <c r="D518" s="121"/>
      <c r="E518" s="140"/>
      <c r="F518" s="96"/>
      <c r="G518" s="674"/>
      <c r="H518" s="635"/>
    </row>
    <row r="519" spans="1:9" ht="14.25" customHeight="1" x14ac:dyDescent="0.3">
      <c r="A519" s="507"/>
      <c r="B519" s="630"/>
      <c r="C519" s="676" t="s">
        <v>209</v>
      </c>
      <c r="D519" s="677"/>
      <c r="E519" s="123"/>
      <c r="F519" s="5"/>
      <c r="G519" s="674"/>
      <c r="H519" s="635"/>
    </row>
    <row r="520" spans="1:9" ht="27" customHeight="1" x14ac:dyDescent="0.3">
      <c r="A520" s="507"/>
      <c r="B520" s="630"/>
      <c r="C520" s="249" t="s">
        <v>25</v>
      </c>
      <c r="D520" s="131"/>
      <c r="E520" s="123"/>
      <c r="F520" s="5"/>
      <c r="G520" s="674"/>
      <c r="H520" s="635"/>
    </row>
    <row r="521" spans="1:9" ht="114.6" customHeight="1" x14ac:dyDescent="0.3">
      <c r="A521" s="507"/>
      <c r="B521" s="630"/>
      <c r="C521" s="249" t="s">
        <v>266</v>
      </c>
      <c r="D521" s="125"/>
      <c r="E521" s="353" t="str">
        <f>IF(OR(D520="", D521="", D521=0), "", MIN(D520/D521, 1))</f>
        <v/>
      </c>
      <c r="F521" s="437">
        <f>IF(E521="", 0, ROUND(E521*5, 0))</f>
        <v>0</v>
      </c>
      <c r="G521" s="674"/>
      <c r="H521" s="635"/>
      <c r="I521" s="54"/>
    </row>
    <row r="522" spans="1:9" ht="4.5" customHeight="1" x14ac:dyDescent="0.3">
      <c r="A522" s="335"/>
      <c r="B522" s="71"/>
      <c r="C522" s="71"/>
      <c r="D522" s="153"/>
      <c r="E522" s="151"/>
      <c r="F522" s="4"/>
      <c r="G522" s="675"/>
      <c r="H522" s="635"/>
    </row>
    <row r="523" spans="1:9" ht="14.4" customHeight="1" x14ac:dyDescent="0.3">
      <c r="A523" s="1024">
        <v>6.2</v>
      </c>
      <c r="B523" s="1000" t="s">
        <v>254</v>
      </c>
      <c r="C523" s="1001"/>
      <c r="D523" s="1002"/>
      <c r="E523" s="1027"/>
      <c r="F523" s="896" t="s">
        <v>248</v>
      </c>
      <c r="G523" s="673" t="s">
        <v>853</v>
      </c>
      <c r="H523" s="637"/>
    </row>
    <row r="524" spans="1:9" ht="14.4" customHeight="1" x14ac:dyDescent="0.3">
      <c r="A524" s="1025"/>
      <c r="B524" s="977" t="s">
        <v>255</v>
      </c>
      <c r="C524" s="978"/>
      <c r="D524" s="1003"/>
      <c r="E524" s="948"/>
      <c r="F524" s="898"/>
      <c r="G524" s="674"/>
      <c r="H524" s="638"/>
    </row>
    <row r="525" spans="1:9" ht="14.4" customHeight="1" x14ac:dyDescent="0.3">
      <c r="A525" s="537" t="s">
        <v>16</v>
      </c>
      <c r="B525" s="715" t="s">
        <v>839</v>
      </c>
      <c r="C525" s="814"/>
      <c r="D525" s="815"/>
      <c r="E525" s="202"/>
      <c r="F525" s="107"/>
      <c r="G525" s="674"/>
      <c r="H525" s="638"/>
    </row>
    <row r="526" spans="1:9" ht="14.25" customHeight="1" x14ac:dyDescent="0.3">
      <c r="A526" s="538"/>
      <c r="B526" s="630"/>
      <c r="C526" s="121"/>
      <c r="D526" s="121"/>
      <c r="E526" s="140"/>
      <c r="F526" s="96"/>
      <c r="G526" s="674"/>
      <c r="H526" s="638"/>
    </row>
    <row r="527" spans="1:9" ht="14.25" customHeight="1" x14ac:dyDescent="0.3">
      <c r="A527" s="538"/>
      <c r="B527" s="630"/>
      <c r="C527" s="676" t="s">
        <v>209</v>
      </c>
      <c r="D527" s="677"/>
      <c r="E527" s="123"/>
      <c r="F527" s="5"/>
      <c r="G527" s="674"/>
      <c r="H527" s="638"/>
    </row>
    <row r="528" spans="1:9" ht="26.25" customHeight="1" x14ac:dyDescent="0.3">
      <c r="A528" s="538"/>
      <c r="B528" s="630"/>
      <c r="C528" s="249" t="s">
        <v>25</v>
      </c>
      <c r="D528" s="131"/>
      <c r="E528" s="123"/>
      <c r="F528" s="5"/>
      <c r="G528" s="674"/>
      <c r="H528" s="638"/>
    </row>
    <row r="529" spans="1:8" ht="126" customHeight="1" x14ac:dyDescent="0.3">
      <c r="A529" s="507"/>
      <c r="B529" s="630"/>
      <c r="C529" s="249" t="s">
        <v>104</v>
      </c>
      <c r="D529" s="348">
        <f>D513</f>
        <v>0</v>
      </c>
      <c r="E529" s="353" t="str">
        <f>IF(OR(D528="", D529="", D529=0), "", MIN(D528/D529, 1))</f>
        <v/>
      </c>
      <c r="F529" s="437">
        <f>IF(UPPER(E525)="YES",IF(E529="",0,ROUND(E529*5,0)),0)</f>
        <v>0</v>
      </c>
      <c r="G529" s="674"/>
      <c r="H529" s="638"/>
    </row>
    <row r="530" spans="1:8" ht="4.5" customHeight="1" x14ac:dyDescent="0.3">
      <c r="A530" s="331"/>
      <c r="B530" s="113"/>
      <c r="C530" s="71"/>
      <c r="D530" s="153"/>
      <c r="E530" s="151"/>
      <c r="F530" s="4"/>
      <c r="G530" s="675"/>
      <c r="H530" s="636"/>
    </row>
    <row r="531" spans="1:8" ht="14.4" customHeight="1" x14ac:dyDescent="0.3">
      <c r="A531" s="532"/>
      <c r="B531" s="716" t="s">
        <v>106</v>
      </c>
      <c r="C531" s="800"/>
      <c r="D531" s="1026"/>
      <c r="E531" s="229"/>
      <c r="F531" s="285" t="s">
        <v>45</v>
      </c>
      <c r="G531" s="673" t="s">
        <v>851</v>
      </c>
      <c r="H531" s="635"/>
    </row>
    <row r="532" spans="1:8" ht="14.4" customHeight="1" x14ac:dyDescent="0.3">
      <c r="A532" s="499" t="s">
        <v>19</v>
      </c>
      <c r="B532" s="715" t="s">
        <v>839</v>
      </c>
      <c r="C532" s="814"/>
      <c r="D532" s="815"/>
      <c r="E532" s="126"/>
      <c r="F532" s="107"/>
      <c r="G532" s="674"/>
      <c r="H532" s="635"/>
    </row>
    <row r="533" spans="1:8" ht="14.25" customHeight="1" x14ac:dyDescent="0.3">
      <c r="A533" s="507"/>
      <c r="B533" s="630"/>
      <c r="C533" s="121"/>
      <c r="D533" s="121"/>
      <c r="E533" s="145"/>
      <c r="F533" s="96"/>
      <c r="G533" s="674"/>
      <c r="H533" s="635"/>
    </row>
    <row r="534" spans="1:8" ht="14.25" customHeight="1" x14ac:dyDescent="0.3">
      <c r="A534" s="507"/>
      <c r="B534" s="630"/>
      <c r="C534" s="676" t="s">
        <v>209</v>
      </c>
      <c r="D534" s="677"/>
      <c r="E534" s="123"/>
      <c r="F534" s="5"/>
      <c r="G534" s="674"/>
      <c r="H534" s="635"/>
    </row>
    <row r="535" spans="1:8" ht="25.5" customHeight="1" x14ac:dyDescent="0.3">
      <c r="A535" s="507"/>
      <c r="B535" s="630"/>
      <c r="C535" s="249" t="s">
        <v>25</v>
      </c>
      <c r="D535" s="131"/>
      <c r="E535" s="123"/>
      <c r="F535" s="5"/>
      <c r="G535" s="674"/>
      <c r="H535" s="635"/>
    </row>
    <row r="536" spans="1:8" ht="75.599999999999994" customHeight="1" x14ac:dyDescent="0.3">
      <c r="A536" s="507"/>
      <c r="B536" s="630"/>
      <c r="C536" s="249" t="s">
        <v>27</v>
      </c>
      <c r="D536" s="416">
        <f>Interviews!$I$18</f>
        <v>0</v>
      </c>
      <c r="E536" s="353" t="str">
        <f>IF(OR(D535="", D536="", D536=0), "", MIN(D535/D536, 1))</f>
        <v/>
      </c>
      <c r="F536" s="437">
        <f>IF(E532="N/A","N/A",IF(UPPER(E532)="YES",IF(E536="",0,ROUND(E536*10,0)),0))</f>
        <v>0</v>
      </c>
      <c r="G536" s="674"/>
      <c r="H536" s="635"/>
    </row>
    <row r="537" spans="1:8" ht="4.5" customHeight="1" x14ac:dyDescent="0.3">
      <c r="A537" s="332"/>
      <c r="B537" s="98"/>
      <c r="C537" s="71"/>
      <c r="D537" s="153"/>
      <c r="E537" s="151"/>
      <c r="F537" s="4"/>
      <c r="G537" s="674"/>
      <c r="H537" s="635"/>
    </row>
    <row r="538" spans="1:8" ht="14.4" customHeight="1" x14ac:dyDescent="0.3">
      <c r="A538" s="529"/>
      <c r="B538" s="716" t="s">
        <v>107</v>
      </c>
      <c r="C538" s="800"/>
      <c r="D538" s="801"/>
      <c r="E538" s="232"/>
      <c r="F538" s="285" t="s">
        <v>108</v>
      </c>
      <c r="G538" s="674"/>
      <c r="H538" s="637"/>
    </row>
    <row r="539" spans="1:8" ht="14.4" customHeight="1" x14ac:dyDescent="0.3">
      <c r="A539" s="499" t="s">
        <v>19</v>
      </c>
      <c r="B539" s="715" t="s">
        <v>839</v>
      </c>
      <c r="C539" s="814"/>
      <c r="D539" s="815"/>
      <c r="E539" s="174"/>
      <c r="F539" s="107"/>
      <c r="G539" s="674"/>
      <c r="H539" s="638"/>
    </row>
    <row r="540" spans="1:8" ht="14.25" customHeight="1" x14ac:dyDescent="0.3">
      <c r="A540" s="507"/>
      <c r="B540" s="630"/>
      <c r="C540" s="121"/>
      <c r="D540" s="121"/>
      <c r="E540" s="145"/>
      <c r="F540" s="96"/>
      <c r="G540" s="674"/>
      <c r="H540" s="638"/>
    </row>
    <row r="541" spans="1:8" ht="14.25" customHeight="1" x14ac:dyDescent="0.3">
      <c r="A541" s="507"/>
      <c r="B541" s="630"/>
      <c r="C541" s="676" t="s">
        <v>209</v>
      </c>
      <c r="D541" s="677"/>
      <c r="E541" s="123"/>
      <c r="F541" s="5"/>
      <c r="G541" s="674"/>
      <c r="H541" s="638"/>
    </row>
    <row r="542" spans="1:8" ht="25.8" customHeight="1" x14ac:dyDescent="0.3">
      <c r="A542" s="507"/>
      <c r="B542" s="630"/>
      <c r="C542" s="249" t="s">
        <v>25</v>
      </c>
      <c r="D542" s="131"/>
      <c r="E542" s="123"/>
      <c r="F542" s="5"/>
      <c r="G542" s="674"/>
      <c r="H542" s="638"/>
    </row>
    <row r="543" spans="1:8" ht="133.80000000000001" customHeight="1" x14ac:dyDescent="0.3">
      <c r="A543" s="507"/>
      <c r="B543" s="630"/>
      <c r="C543" s="249" t="s">
        <v>27</v>
      </c>
      <c r="D543" s="416">
        <f>Interviews!J18 + Interviews!D28</f>
        <v>0</v>
      </c>
      <c r="E543" s="353" t="str">
        <f>IF(OR(D542="", D543="", D543=0), "", MIN(D542/D543, 1))</f>
        <v/>
      </c>
      <c r="F543" s="437">
        <f>IF(E539="N/A","N/A",IF(UPPER(E539)="YES",IF(E543="",0,ROUND(E543*10,0)),0))</f>
        <v>0</v>
      </c>
      <c r="G543" s="674"/>
      <c r="H543" s="638"/>
    </row>
    <row r="544" spans="1:8" ht="4.5" customHeight="1" x14ac:dyDescent="0.3">
      <c r="A544" s="336"/>
      <c r="B544" s="113"/>
      <c r="C544" s="71"/>
      <c r="D544" s="153"/>
      <c r="E544" s="151"/>
      <c r="F544" s="4"/>
      <c r="G544" s="675"/>
      <c r="H544" s="636"/>
    </row>
    <row r="545" spans="1:8" ht="14.4" customHeight="1" x14ac:dyDescent="0.3">
      <c r="A545" s="310"/>
      <c r="B545" s="997" t="s">
        <v>109</v>
      </c>
      <c r="C545" s="998"/>
      <c r="D545" s="999"/>
      <c r="E545" s="232"/>
      <c r="F545" s="285" t="s">
        <v>45</v>
      </c>
      <c r="G545" s="760" t="s">
        <v>850</v>
      </c>
      <c r="H545" s="635"/>
    </row>
    <row r="546" spans="1:8" ht="14.25" customHeight="1" x14ac:dyDescent="0.3">
      <c r="A546" s="537" t="s">
        <v>19</v>
      </c>
      <c r="B546" s="715" t="s">
        <v>839</v>
      </c>
      <c r="C546" s="814"/>
      <c r="D546" s="814"/>
      <c r="E546" s="202"/>
      <c r="F546" s="107"/>
      <c r="G546" s="826"/>
      <c r="H546" s="635"/>
    </row>
    <row r="547" spans="1:8" ht="14.25" customHeight="1" x14ac:dyDescent="0.3">
      <c r="A547" s="538"/>
      <c r="B547" s="630"/>
      <c r="C547" s="121"/>
      <c r="D547" s="121"/>
      <c r="E547" s="140"/>
      <c r="F547" s="96"/>
      <c r="G547" s="826"/>
      <c r="H547" s="635"/>
    </row>
    <row r="548" spans="1:8" ht="14.25" customHeight="1" x14ac:dyDescent="0.3">
      <c r="A548" s="538"/>
      <c r="B548" s="630"/>
      <c r="C548" s="676" t="s">
        <v>209</v>
      </c>
      <c r="D548" s="677"/>
      <c r="E548" s="123"/>
      <c r="F548" s="5"/>
      <c r="G548" s="826"/>
      <c r="H548" s="635"/>
    </row>
    <row r="549" spans="1:8" ht="25.8" customHeight="1" x14ac:dyDescent="0.3">
      <c r="A549" s="538"/>
      <c r="B549" s="630"/>
      <c r="C549" s="249" t="s">
        <v>25</v>
      </c>
      <c r="D549" s="131"/>
      <c r="E549" s="123"/>
      <c r="F549" s="5"/>
      <c r="G549" s="826"/>
      <c r="H549" s="635"/>
    </row>
    <row r="550" spans="1:8" ht="165.6" customHeight="1" x14ac:dyDescent="0.3">
      <c r="A550" s="507"/>
      <c r="B550" s="630"/>
      <c r="C550" s="249" t="s">
        <v>27</v>
      </c>
      <c r="D550" s="416">
        <f xml:space="preserve"> SUM(Interviews!K18:L18, Interviews!D29)</f>
        <v>0</v>
      </c>
      <c r="E550" s="353" t="str">
        <f>IF(OR(D549="", D550="", D550=0), "", MIN(D549/D550, 1))</f>
        <v/>
      </c>
      <c r="F550" s="437">
        <f>IF(UPPER(E546)="YES",IF(E550="",0,ROUND(E550*10,0)),0)</f>
        <v>0</v>
      </c>
      <c r="G550" s="826"/>
      <c r="H550" s="635"/>
    </row>
    <row r="551" spans="1:8" ht="4.5" customHeight="1" x14ac:dyDescent="0.3">
      <c r="A551" s="336"/>
      <c r="B551" s="113"/>
      <c r="C551" s="71"/>
      <c r="D551" s="153"/>
      <c r="E551" s="151"/>
      <c r="F551" s="4"/>
      <c r="G551" s="827"/>
      <c r="H551" s="635"/>
    </row>
    <row r="552" spans="1:8" ht="14.4" customHeight="1" x14ac:dyDescent="0.3">
      <c r="A552" s="300">
        <v>6.3</v>
      </c>
      <c r="B552" s="735" t="s">
        <v>110</v>
      </c>
      <c r="C552" s="735"/>
      <c r="D552" s="735"/>
      <c r="E552" s="309"/>
      <c r="F552" s="285" t="s">
        <v>45</v>
      </c>
      <c r="G552" s="760" t="s">
        <v>666</v>
      </c>
      <c r="H552" s="635"/>
    </row>
    <row r="553" spans="1:8" ht="14.4" customHeight="1" x14ac:dyDescent="0.3">
      <c r="A553" s="501" t="s">
        <v>16</v>
      </c>
      <c r="B553" s="715" t="s">
        <v>839</v>
      </c>
      <c r="C553" s="814"/>
      <c r="D553" s="815"/>
      <c r="E553" s="179"/>
      <c r="F553" s="42"/>
      <c r="G553" s="826"/>
      <c r="H553" s="635"/>
    </row>
    <row r="554" spans="1:8" ht="14.25" customHeight="1" x14ac:dyDescent="0.3">
      <c r="A554" s="507"/>
      <c r="B554" s="630"/>
      <c r="C554" s="121"/>
      <c r="D554" s="121"/>
      <c r="E554" s="140"/>
      <c r="F554" s="96"/>
      <c r="G554" s="826"/>
      <c r="H554" s="635"/>
    </row>
    <row r="555" spans="1:8" ht="14.25" customHeight="1" x14ac:dyDescent="0.3">
      <c r="A555" s="507"/>
      <c r="B555" s="630"/>
      <c r="C555" s="676" t="s">
        <v>209</v>
      </c>
      <c r="D555" s="677"/>
      <c r="E555" s="123"/>
      <c r="F555" s="5"/>
      <c r="G555" s="826"/>
      <c r="H555" s="635"/>
    </row>
    <row r="556" spans="1:8" ht="27" customHeight="1" x14ac:dyDescent="0.3">
      <c r="A556" s="507"/>
      <c r="B556" s="630"/>
      <c r="C556" s="249" t="s">
        <v>25</v>
      </c>
      <c r="D556" s="131"/>
      <c r="E556" s="123"/>
      <c r="F556" s="5"/>
      <c r="G556" s="826"/>
      <c r="H556" s="635"/>
    </row>
    <row r="557" spans="1:8" ht="88.8" customHeight="1" x14ac:dyDescent="0.3">
      <c r="A557" s="507"/>
      <c r="B557" s="630"/>
      <c r="C557" s="249" t="s">
        <v>682</v>
      </c>
      <c r="D557" s="125"/>
      <c r="E557" s="353" t="str">
        <f>IF(OR(D556="", D557="", D557=0), "", MIN(D556/D557, 1))</f>
        <v/>
      </c>
      <c r="F557" s="437">
        <f>IF(E557="", 0, ROUND(E557*10, 0))</f>
        <v>0</v>
      </c>
      <c r="G557" s="826"/>
      <c r="H557" s="635"/>
    </row>
    <row r="558" spans="1:8" ht="4.5" customHeight="1" x14ac:dyDescent="0.3">
      <c r="A558" s="332"/>
      <c r="B558" s="98"/>
      <c r="C558" s="81"/>
      <c r="D558" s="180"/>
      <c r="E558" s="58"/>
      <c r="F558" s="4"/>
      <c r="G558" s="826"/>
      <c r="H558" s="635"/>
    </row>
    <row r="559" spans="1:8" ht="14.4" customHeight="1" x14ac:dyDescent="0.3">
      <c r="A559" s="529">
        <v>6.4</v>
      </c>
      <c r="B559" s="716" t="s">
        <v>111</v>
      </c>
      <c r="C559" s="800"/>
      <c r="D559" s="801"/>
      <c r="E559" s="232"/>
      <c r="F559" s="285" t="s">
        <v>13</v>
      </c>
      <c r="G559" s="841" t="s">
        <v>283</v>
      </c>
      <c r="H559" s="635"/>
    </row>
    <row r="560" spans="1:8" ht="14.4" customHeight="1" x14ac:dyDescent="0.3">
      <c r="A560" s="499" t="s">
        <v>16</v>
      </c>
      <c r="B560" s="982" t="s">
        <v>839</v>
      </c>
      <c r="C560" s="983"/>
      <c r="D560" s="993"/>
      <c r="E560" s="126"/>
      <c r="F560" s="107"/>
      <c r="G560" s="850"/>
      <c r="H560" s="635"/>
    </row>
    <row r="561" spans="1:8" ht="153.6" customHeight="1" x14ac:dyDescent="0.3">
      <c r="A561" s="526"/>
      <c r="B561" s="994"/>
      <c r="C561" s="995"/>
      <c r="D561" s="996"/>
      <c r="E561" s="151"/>
      <c r="F561" s="437">
        <f>IF(E560="yes",5,0)</f>
        <v>0</v>
      </c>
      <c r="G561" s="851"/>
      <c r="H561" s="635"/>
    </row>
    <row r="562" spans="1:8" ht="28.8" customHeight="1" x14ac:dyDescent="0.3">
      <c r="A562" s="539">
        <v>6.5</v>
      </c>
      <c r="B562" s="784" t="s">
        <v>112</v>
      </c>
      <c r="C562" s="785"/>
      <c r="D562" s="786"/>
      <c r="E562" s="229"/>
      <c r="F562" s="285" t="s">
        <v>13</v>
      </c>
      <c r="G562" s="674" t="s">
        <v>696</v>
      </c>
      <c r="H562" s="635"/>
    </row>
    <row r="563" spans="1:8" ht="14.4" customHeight="1" x14ac:dyDescent="0.3">
      <c r="A563" s="540" t="s">
        <v>16</v>
      </c>
      <c r="B563" s="657" t="s">
        <v>839</v>
      </c>
      <c r="C563" s="658"/>
      <c r="D563" s="659"/>
      <c r="E563" s="126"/>
      <c r="F563" s="107"/>
      <c r="G563" s="761"/>
      <c r="H563" s="635"/>
    </row>
    <row r="564" spans="1:8" ht="148.19999999999999" customHeight="1" x14ac:dyDescent="0.3">
      <c r="A564" s="526"/>
      <c r="B564" s="660"/>
      <c r="C564" s="661"/>
      <c r="D564" s="662"/>
      <c r="E564" s="151"/>
      <c r="F564" s="437">
        <f>IF(E563="yes",5,0)</f>
        <v>0</v>
      </c>
      <c r="G564" s="763"/>
      <c r="H564" s="635"/>
    </row>
    <row r="565" spans="1:8" ht="14.4" customHeight="1" x14ac:dyDescent="0.3">
      <c r="A565" s="293">
        <v>6.6</v>
      </c>
      <c r="B565" s="698" t="s">
        <v>113</v>
      </c>
      <c r="C565" s="699"/>
      <c r="D565" s="700"/>
      <c r="E565" s="229"/>
      <c r="F565" s="285" t="s">
        <v>48</v>
      </c>
      <c r="G565" s="673" t="s">
        <v>770</v>
      </c>
      <c r="H565" s="635"/>
    </row>
    <row r="566" spans="1:8" ht="14.4" customHeight="1" x14ac:dyDescent="0.3">
      <c r="A566" s="499" t="s">
        <v>22</v>
      </c>
      <c r="B566" s="695" t="s">
        <v>839</v>
      </c>
      <c r="C566" s="696"/>
      <c r="D566" s="696"/>
      <c r="E566" s="174"/>
      <c r="F566" s="107"/>
      <c r="G566" s="674"/>
      <c r="H566" s="635"/>
    </row>
    <row r="567" spans="1:8" ht="14.25" customHeight="1" x14ac:dyDescent="0.3">
      <c r="A567" s="507"/>
      <c r="B567" s="630"/>
      <c r="C567" s="121"/>
      <c r="D567" s="121"/>
      <c r="E567" s="145"/>
      <c r="F567" s="96"/>
      <c r="G567" s="674"/>
      <c r="H567" s="635"/>
    </row>
    <row r="568" spans="1:8" ht="14.25" customHeight="1" x14ac:dyDescent="0.3">
      <c r="A568" s="507"/>
      <c r="B568" s="630"/>
      <c r="C568" s="676" t="s">
        <v>209</v>
      </c>
      <c r="D568" s="677"/>
      <c r="E568" s="123"/>
      <c r="F568" s="5"/>
      <c r="G568" s="674"/>
      <c r="H568" s="635"/>
    </row>
    <row r="569" spans="1:8" ht="26.25" customHeight="1" x14ac:dyDescent="0.3">
      <c r="A569" s="507"/>
      <c r="B569" s="630"/>
      <c r="C569" s="249" t="s">
        <v>25</v>
      </c>
      <c r="D569" s="131"/>
      <c r="E569" s="123"/>
      <c r="F569" s="5"/>
      <c r="G569" s="674"/>
      <c r="H569" s="635"/>
    </row>
    <row r="570" spans="1:8" ht="139.19999999999999" customHeight="1" x14ac:dyDescent="0.3">
      <c r="A570" s="507"/>
      <c r="B570" s="630"/>
      <c r="C570" s="249" t="s">
        <v>53</v>
      </c>
      <c r="D570" s="125"/>
      <c r="E570" s="353" t="str">
        <f>IF(OR(D569="", D570="", D570=0), "", MIN(D569/D570, 1))</f>
        <v/>
      </c>
      <c r="F570" s="437">
        <f>IF(E566="", IF(E570="", 0, E570*20), "N/A")</f>
        <v>0</v>
      </c>
      <c r="G570" s="674"/>
      <c r="H570" s="635"/>
    </row>
    <row r="571" spans="1:8" ht="4.5" customHeight="1" x14ac:dyDescent="0.3">
      <c r="A571" s="332"/>
      <c r="B571" s="98"/>
      <c r="C571" s="71"/>
      <c r="D571" s="153"/>
      <c r="E571" s="151"/>
      <c r="F571" s="4"/>
      <c r="G571" s="675"/>
      <c r="H571" s="635"/>
    </row>
    <row r="572" spans="1:8" ht="43.2" customHeight="1" x14ac:dyDescent="0.3">
      <c r="A572" s="529">
        <v>6.7</v>
      </c>
      <c r="B572" s="716" t="s">
        <v>114</v>
      </c>
      <c r="C572" s="800"/>
      <c r="D572" s="801"/>
      <c r="E572" s="309"/>
      <c r="F572" s="285" t="s">
        <v>21</v>
      </c>
      <c r="G572" s="844" t="s">
        <v>697</v>
      </c>
      <c r="H572" s="635"/>
    </row>
    <row r="573" spans="1:8" ht="14.4" customHeight="1" x14ac:dyDescent="0.3">
      <c r="A573" s="499" t="s">
        <v>19</v>
      </c>
      <c r="B573" s="776" t="s">
        <v>839</v>
      </c>
      <c r="C573" s="795"/>
      <c r="D573" s="796"/>
      <c r="E573" s="119"/>
      <c r="F573" s="139"/>
      <c r="G573" s="842"/>
      <c r="H573" s="635"/>
    </row>
    <row r="574" spans="1:8" ht="15" customHeight="1" x14ac:dyDescent="0.3">
      <c r="A574" s="507"/>
      <c r="B574" s="630"/>
      <c r="C574" s="121"/>
      <c r="D574" s="121"/>
      <c r="E574" s="140"/>
      <c r="F574" s="96"/>
      <c r="G574" s="842"/>
      <c r="H574" s="635"/>
    </row>
    <row r="575" spans="1:8" ht="14.25" customHeight="1" x14ac:dyDescent="0.3">
      <c r="A575" s="507"/>
      <c r="B575" s="630"/>
      <c r="C575" s="676" t="s">
        <v>209</v>
      </c>
      <c r="D575" s="677"/>
      <c r="E575" s="123"/>
      <c r="F575" s="96"/>
      <c r="G575" s="842"/>
      <c r="H575" s="635"/>
    </row>
    <row r="576" spans="1:8" ht="25.8" customHeight="1" x14ac:dyDescent="0.3">
      <c r="A576" s="507"/>
      <c r="B576" s="630"/>
      <c r="C576" s="249" t="s">
        <v>25</v>
      </c>
      <c r="D576" s="131"/>
      <c r="E576" s="123"/>
      <c r="F576" s="96"/>
      <c r="G576" s="842"/>
      <c r="H576" s="635"/>
    </row>
    <row r="577" spans="1:28" ht="94.2" customHeight="1" x14ac:dyDescent="0.3">
      <c r="A577" s="507"/>
      <c r="B577" s="630"/>
      <c r="C577" s="249" t="s">
        <v>27</v>
      </c>
      <c r="D577" s="416">
        <f xml:space="preserve"> SUM(Interviews!I18:J18, Interviews!D28)</f>
        <v>0</v>
      </c>
      <c r="E577" s="346" t="str">
        <f>IF(OR(D576="", D577="", D577=0), "", MIN(D576/D577, 1))</f>
        <v/>
      </c>
      <c r="F577" s="405">
        <f>IF(E577="", 0, ROUND(E577*5, 0))</f>
        <v>0</v>
      </c>
      <c r="G577" s="842"/>
      <c r="H577" s="635"/>
      <c r="J577" s="97"/>
    </row>
    <row r="578" spans="1:28" ht="4.5" customHeight="1" x14ac:dyDescent="0.3">
      <c r="A578" s="336"/>
      <c r="B578" s="113"/>
      <c r="C578" s="71"/>
      <c r="D578" s="71"/>
      <c r="E578" s="65"/>
      <c r="F578" s="69"/>
      <c r="G578" s="843"/>
      <c r="H578" s="635"/>
    </row>
    <row r="579" spans="1:28" ht="14.25" customHeight="1" x14ac:dyDescent="0.3">
      <c r="A579" s="328"/>
      <c r="B579" s="94"/>
      <c r="C579" s="168"/>
      <c r="D579" s="168"/>
      <c r="E579" s="159"/>
      <c r="F579" s="133"/>
      <c r="G579" s="287"/>
    </row>
    <row r="580" spans="1:28" ht="14.25" customHeight="1" x14ac:dyDescent="0.3">
      <c r="A580" s="327"/>
      <c r="B580" s="262" t="s">
        <v>300</v>
      </c>
      <c r="C580" s="259"/>
      <c r="D580" s="259"/>
      <c r="E580" s="208"/>
      <c r="F580" s="427">
        <v>90</v>
      </c>
      <c r="G580" s="210"/>
    </row>
    <row r="581" spans="1:28" ht="14.25" customHeight="1" x14ac:dyDescent="0.3">
      <c r="A581" s="327"/>
      <c r="B581" s="262" t="s">
        <v>287</v>
      </c>
      <c r="C581" s="259"/>
      <c r="D581" s="259"/>
      <c r="E581" s="208"/>
      <c r="F581" s="423">
        <f>90 - (IF(F536="N/A",10,0) + IF(F543="N/A",10,0) + IF(F570="N/A",20,0))</f>
        <v>90</v>
      </c>
      <c r="G581" s="210"/>
    </row>
    <row r="582" spans="1:28" ht="14.25" customHeight="1" thickBot="1" x14ac:dyDescent="0.35">
      <c r="A582" s="327"/>
      <c r="B582" s="262" t="s">
        <v>301</v>
      </c>
      <c r="C582" s="259"/>
      <c r="D582" s="259"/>
      <c r="E582" s="208"/>
      <c r="F582" s="421">
        <f>SUM(
IF(ISNUMBER(F514),ROUND(F514,0),0),
IF(ISNUMBER(F521),ROUND(F521,0),0),
IF(ISNUMBER(F529),ROUND(F529,0),0),
IF(ISNUMBER(F536),ROUND(F536,0),0),
IF(ISNUMBER(F543),ROUND(F543,0),0),
IF(ISNUMBER(F550),ROUND(F550,0),0),
IF(ISNUMBER(F557),ROUND(F557,0),0),
IF(ISNUMBER(F561),ROUND(F561,0),0),
IF(ISNUMBER(F564),ROUND(F564,0),0),
IF(ISNUMBER(F570),ROUND(F570,0),0),
IF(ISNUMBER(F577),ROUND(F577,0),0)
)</f>
        <v>0</v>
      </c>
      <c r="G582" s="210"/>
    </row>
    <row r="583" spans="1:28" ht="14.25" customHeight="1" thickTop="1" x14ac:dyDescent="0.3">
      <c r="A583" s="327"/>
      <c r="B583" s="264" t="s">
        <v>302</v>
      </c>
      <c r="C583" s="259"/>
      <c r="D583" s="259"/>
      <c r="E583" s="208"/>
      <c r="F583" s="350">
        <f>F582 / F581</f>
        <v>0</v>
      </c>
      <c r="G583" s="210"/>
    </row>
    <row r="584" spans="1:28" ht="14.25" customHeight="1" x14ac:dyDescent="0.3">
      <c r="A584" s="327"/>
      <c r="B584" s="207"/>
      <c r="C584" s="1"/>
      <c r="D584" s="1"/>
      <c r="E584" s="208"/>
      <c r="F584" s="209"/>
      <c r="G584" s="210"/>
    </row>
    <row r="585" spans="1:28" ht="14.25" customHeight="1" x14ac:dyDescent="0.3">
      <c r="A585" s="327"/>
      <c r="B585" s="207"/>
      <c r="C585" s="1"/>
      <c r="D585" s="1"/>
      <c r="E585" s="208"/>
      <c r="F585" s="209"/>
      <c r="G585" s="210"/>
    </row>
    <row r="586" spans="1:28" ht="14.25" customHeight="1" x14ac:dyDescent="0.35">
      <c r="A586" s="2" t="s">
        <v>115</v>
      </c>
      <c r="B586" s="207"/>
      <c r="C586" s="1"/>
      <c r="D586" s="1"/>
      <c r="E586" s="208"/>
      <c r="F586" s="209"/>
      <c r="G586" s="210"/>
    </row>
    <row r="587" spans="1:28" ht="14.25" customHeight="1" thickBot="1" x14ac:dyDescent="0.35">
      <c r="A587" s="337"/>
      <c r="B587" s="214"/>
      <c r="C587" s="215"/>
      <c r="D587" s="215"/>
      <c r="E587" s="216"/>
      <c r="F587" s="215"/>
      <c r="G587" s="217"/>
      <c r="H587" s="72"/>
      <c r="I587" s="34"/>
      <c r="J587" s="34"/>
      <c r="K587" s="34"/>
      <c r="L587" s="34"/>
      <c r="M587" s="34"/>
      <c r="N587" s="34"/>
      <c r="O587" s="34"/>
      <c r="P587" s="34"/>
      <c r="Q587" s="34"/>
      <c r="R587" s="34"/>
      <c r="S587" s="34"/>
      <c r="T587" s="34"/>
      <c r="U587" s="34"/>
      <c r="V587" s="34"/>
      <c r="W587" s="34"/>
      <c r="X587" s="34"/>
      <c r="Y587" s="34"/>
      <c r="Z587" s="34"/>
      <c r="AA587" s="34"/>
      <c r="AB587" s="34"/>
    </row>
    <row r="588" spans="1:28" ht="14.25" customHeight="1" thickBot="1" x14ac:dyDescent="0.35">
      <c r="A588" s="524"/>
      <c r="B588" s="797" t="s">
        <v>6</v>
      </c>
      <c r="C588" s="798"/>
      <c r="D588" s="799"/>
      <c r="E588" s="291" t="s">
        <v>7</v>
      </c>
      <c r="F588" s="292" t="s">
        <v>8</v>
      </c>
      <c r="G588" s="220" t="s">
        <v>9</v>
      </c>
      <c r="H588" s="595" t="s">
        <v>723</v>
      </c>
    </row>
    <row r="589" spans="1:28" ht="14.4" customHeight="1" x14ac:dyDescent="0.3">
      <c r="A589" s="961">
        <v>7.1</v>
      </c>
      <c r="B589" s="975" t="s">
        <v>249</v>
      </c>
      <c r="C589" s="918"/>
      <c r="D589" s="976"/>
      <c r="E589" s="897"/>
      <c r="F589" s="980" t="s">
        <v>251</v>
      </c>
      <c r="G589" s="828" t="s">
        <v>698</v>
      </c>
      <c r="H589" s="636"/>
    </row>
    <row r="590" spans="1:28" ht="14.4" customHeight="1" x14ac:dyDescent="0.3">
      <c r="A590" s="974"/>
      <c r="B590" s="977" t="s">
        <v>250</v>
      </c>
      <c r="C590" s="978"/>
      <c r="D590" s="979"/>
      <c r="E590" s="898"/>
      <c r="F590" s="981"/>
      <c r="G590" s="828"/>
      <c r="H590" s="635"/>
    </row>
    <row r="591" spans="1:28" ht="14.4" customHeight="1" x14ac:dyDescent="0.3">
      <c r="A591" s="501" t="s">
        <v>16</v>
      </c>
      <c r="B591" s="982" t="s">
        <v>839</v>
      </c>
      <c r="C591" s="983"/>
      <c r="D591" s="984"/>
      <c r="E591" s="119"/>
      <c r="F591" s="139"/>
      <c r="G591" s="828"/>
      <c r="H591" s="635"/>
    </row>
    <row r="592" spans="1:28" ht="14.25" customHeight="1" x14ac:dyDescent="0.3">
      <c r="A592" s="507"/>
      <c r="B592" s="630"/>
      <c r="C592" s="121"/>
      <c r="D592" s="121"/>
      <c r="E592" s="140"/>
      <c r="F592" s="96"/>
      <c r="G592" s="828"/>
      <c r="H592" s="635"/>
    </row>
    <row r="593" spans="1:8" ht="14.25" customHeight="1" x14ac:dyDescent="0.3">
      <c r="A593" s="507"/>
      <c r="B593" s="630"/>
      <c r="C593" s="794" t="s">
        <v>209</v>
      </c>
      <c r="D593" s="730"/>
      <c r="E593" s="123"/>
      <c r="F593" s="96"/>
      <c r="G593" s="828"/>
      <c r="H593" s="635"/>
    </row>
    <row r="594" spans="1:8" ht="17.25" customHeight="1" x14ac:dyDescent="0.3">
      <c r="A594" s="507"/>
      <c r="B594" s="630"/>
      <c r="C594" s="249" t="s">
        <v>116</v>
      </c>
      <c r="D594" s="131"/>
      <c r="E594" s="123"/>
      <c r="F594" s="96"/>
      <c r="G594" s="828"/>
      <c r="H594" s="635"/>
    </row>
    <row r="595" spans="1:8" ht="202.8" customHeight="1" x14ac:dyDescent="0.3">
      <c r="A595" s="507"/>
      <c r="B595" s="630"/>
      <c r="C595" s="249" t="s">
        <v>54</v>
      </c>
      <c r="D595" s="125"/>
      <c r="E595" s="353" t="str">
        <f>IF(OR(D594="", D595="", D595=0), "", MIN(D594/D595, 1))</f>
        <v/>
      </c>
      <c r="F595" s="405">
        <f>IF(E595="", 0, ROUND(E595*10, 0))</f>
        <v>0</v>
      </c>
      <c r="G595" s="828"/>
      <c r="H595" s="635"/>
    </row>
    <row r="596" spans="1:8" ht="4.5" customHeight="1" x14ac:dyDescent="0.3">
      <c r="A596" s="338"/>
      <c r="B596" s="98"/>
      <c r="C596" s="71"/>
      <c r="D596" s="71"/>
      <c r="E596" s="176"/>
      <c r="F596" s="176"/>
      <c r="G596" s="829"/>
      <c r="H596" s="635"/>
    </row>
    <row r="597" spans="1:8" ht="14.4" customHeight="1" x14ac:dyDescent="0.3">
      <c r="A597" s="529"/>
      <c r="B597" s="716" t="s">
        <v>117</v>
      </c>
      <c r="C597" s="800"/>
      <c r="D597" s="801"/>
      <c r="E597" s="309"/>
      <c r="F597" s="268" t="s">
        <v>45</v>
      </c>
      <c r="G597" s="760" t="s">
        <v>667</v>
      </c>
      <c r="H597" s="635"/>
    </row>
    <row r="598" spans="1:8" ht="14.4" customHeight="1" x14ac:dyDescent="0.3">
      <c r="A598" s="499" t="s">
        <v>16</v>
      </c>
      <c r="B598" s="776" t="s">
        <v>839</v>
      </c>
      <c r="C598" s="795"/>
      <c r="D598" s="796"/>
      <c r="E598" s="119"/>
      <c r="F598" s="42"/>
      <c r="G598" s="826"/>
      <c r="H598" s="635"/>
    </row>
    <row r="599" spans="1:8" ht="14.25" customHeight="1" x14ac:dyDescent="0.3">
      <c r="A599" s="507"/>
      <c r="B599" s="630"/>
      <c r="C599" s="121"/>
      <c r="D599" s="181"/>
      <c r="E599" s="112"/>
      <c r="F599" s="96"/>
      <c r="G599" s="826"/>
      <c r="H599" s="635"/>
    </row>
    <row r="600" spans="1:8" ht="14.25" customHeight="1" x14ac:dyDescent="0.3">
      <c r="A600" s="507"/>
      <c r="B600" s="630"/>
      <c r="C600" s="794" t="s">
        <v>209</v>
      </c>
      <c r="D600" s="730"/>
      <c r="E600" s="123"/>
      <c r="F600" s="5"/>
      <c r="G600" s="826"/>
      <c r="H600" s="635"/>
    </row>
    <row r="601" spans="1:8" ht="27" customHeight="1" x14ac:dyDescent="0.3">
      <c r="A601" s="507"/>
      <c r="B601" s="630"/>
      <c r="C601" s="249" t="s">
        <v>118</v>
      </c>
      <c r="D601" s="131"/>
      <c r="E601" s="123"/>
      <c r="F601" s="5"/>
      <c r="G601" s="826"/>
      <c r="H601" s="635"/>
    </row>
    <row r="602" spans="1:8" ht="114" customHeight="1" x14ac:dyDescent="0.3">
      <c r="A602" s="507"/>
      <c r="B602" s="630"/>
      <c r="C602" s="249" t="s">
        <v>116</v>
      </c>
      <c r="D602" s="348">
        <f>D594</f>
        <v>0</v>
      </c>
      <c r="E602" s="353" t="str">
        <f>IF(OR(D601="", D602="", D602=0), "", MIN(D601/D602, 1))</f>
        <v/>
      </c>
      <c r="F602" s="437">
        <f>IF(E602="", 0, ROUND(E602*10, 0))</f>
        <v>0</v>
      </c>
      <c r="G602" s="826"/>
      <c r="H602" s="635"/>
    </row>
    <row r="603" spans="1:8" ht="4.5" customHeight="1" x14ac:dyDescent="0.3">
      <c r="A603" s="336"/>
      <c r="B603" s="113"/>
      <c r="C603" s="71"/>
      <c r="D603" s="71"/>
      <c r="E603" s="69"/>
      <c r="F603" s="100"/>
      <c r="G603" s="827"/>
      <c r="H603" s="635"/>
    </row>
    <row r="604" spans="1:8" ht="14.4" customHeight="1" x14ac:dyDescent="0.3">
      <c r="A604" s="300"/>
      <c r="B604" s="716" t="s">
        <v>119</v>
      </c>
      <c r="C604" s="800"/>
      <c r="D604" s="801"/>
      <c r="E604" s="227"/>
      <c r="F604" s="309" t="s">
        <v>21</v>
      </c>
      <c r="G604" s="853" t="s">
        <v>681</v>
      </c>
      <c r="H604" s="635"/>
    </row>
    <row r="605" spans="1:8" ht="14.4" customHeight="1" x14ac:dyDescent="0.3">
      <c r="A605" s="501" t="s">
        <v>72</v>
      </c>
      <c r="B605" s="776" t="s">
        <v>839</v>
      </c>
      <c r="C605" s="795"/>
      <c r="D605" s="796"/>
      <c r="E605" s="147"/>
      <c r="F605" s="120"/>
      <c r="G605" s="664"/>
      <c r="H605" s="635"/>
    </row>
    <row r="606" spans="1:8" ht="14.25" customHeight="1" x14ac:dyDescent="0.3">
      <c r="A606" s="507"/>
      <c r="B606" s="630"/>
      <c r="C606" s="121"/>
      <c r="D606" s="121"/>
      <c r="E606" s="145"/>
      <c r="F606" s="122"/>
      <c r="G606" s="664"/>
      <c r="H606" s="635"/>
    </row>
    <row r="607" spans="1:8" ht="14.25" customHeight="1" x14ac:dyDescent="0.3">
      <c r="A607" s="507"/>
      <c r="B607" s="630"/>
      <c r="C607" s="676" t="s">
        <v>209</v>
      </c>
      <c r="D607" s="730"/>
      <c r="E607" s="111"/>
      <c r="F607" s="124"/>
      <c r="G607" s="664"/>
      <c r="H607" s="635"/>
    </row>
    <row r="608" spans="1:8" ht="32.25" customHeight="1" x14ac:dyDescent="0.3">
      <c r="A608" s="507"/>
      <c r="B608" s="630"/>
      <c r="C608" s="249" t="s">
        <v>120</v>
      </c>
      <c r="D608" s="131"/>
      <c r="E608" s="111"/>
      <c r="F608" s="124"/>
      <c r="G608" s="664"/>
      <c r="H608" s="635"/>
    </row>
    <row r="609" spans="1:8" ht="302.39999999999998" customHeight="1" x14ac:dyDescent="0.3">
      <c r="A609" s="507"/>
      <c r="B609" s="630"/>
      <c r="C609" s="249" t="s">
        <v>121</v>
      </c>
      <c r="D609" s="125"/>
      <c r="E609" s="346" t="str">
        <f>IF(OR(D608="", D609="", D609=0), "", MIN(D608/D609, 1))</f>
        <v/>
      </c>
      <c r="F609" s="410">
        <f>IF(E609="", 0, ROUND(E609*5, 0))</f>
        <v>0</v>
      </c>
      <c r="G609" s="664"/>
      <c r="H609" s="635"/>
    </row>
    <row r="610" spans="1:8" ht="4.5" customHeight="1" x14ac:dyDescent="0.3">
      <c r="A610" s="331"/>
      <c r="B610" s="113"/>
      <c r="C610" s="71"/>
      <c r="D610" s="71"/>
      <c r="E610" s="182"/>
      <c r="F610" s="65"/>
      <c r="G610" s="665"/>
      <c r="H610" s="635"/>
    </row>
    <row r="611" spans="1:8" ht="14.4" customHeight="1" x14ac:dyDescent="0.3">
      <c r="A611" s="992">
        <v>7.2</v>
      </c>
      <c r="B611" s="781" t="s">
        <v>252</v>
      </c>
      <c r="C611" s="782"/>
      <c r="D611" s="783"/>
      <c r="E611" s="280"/>
      <c r="F611" s="922" t="s">
        <v>13</v>
      </c>
      <c r="G611" s="673" t="s">
        <v>680</v>
      </c>
      <c r="H611" s="635"/>
    </row>
    <row r="612" spans="1:8" ht="14.4" customHeight="1" x14ac:dyDescent="0.3">
      <c r="A612" s="916"/>
      <c r="B612" s="234" t="s">
        <v>253</v>
      </c>
      <c r="C612" s="235"/>
      <c r="D612" s="235"/>
      <c r="E612" s="295"/>
      <c r="F612" s="941"/>
      <c r="G612" s="674"/>
      <c r="H612" s="635"/>
    </row>
    <row r="613" spans="1:8" ht="14.4" customHeight="1" x14ac:dyDescent="0.3">
      <c r="A613" s="499" t="s">
        <v>72</v>
      </c>
      <c r="B613" s="982" t="s">
        <v>839</v>
      </c>
      <c r="C613" s="983"/>
      <c r="D613" s="993"/>
      <c r="E613" s="183"/>
      <c r="F613" s="184"/>
      <c r="G613" s="761"/>
      <c r="H613" s="635"/>
    </row>
    <row r="614" spans="1:8" ht="174" customHeight="1" x14ac:dyDescent="0.3">
      <c r="A614" s="526"/>
      <c r="B614" s="660"/>
      <c r="C614" s="661"/>
      <c r="D614" s="662"/>
      <c r="E614" s="146"/>
      <c r="F614" s="415">
        <f>IF(E613="yes",5,0)</f>
        <v>0</v>
      </c>
      <c r="G614" s="763"/>
      <c r="H614" s="635"/>
    </row>
    <row r="615" spans="1:8" ht="14.4" customHeight="1" x14ac:dyDescent="0.3">
      <c r="A615" s="293"/>
      <c r="B615" s="787" t="s">
        <v>123</v>
      </c>
      <c r="C615" s="788"/>
      <c r="D615" s="789"/>
      <c r="E615" s="229"/>
      <c r="F615" s="285" t="s">
        <v>122</v>
      </c>
      <c r="G615" s="673" t="s">
        <v>703</v>
      </c>
      <c r="H615" s="635"/>
    </row>
    <row r="616" spans="1:8" ht="14.4" customHeight="1" x14ac:dyDescent="0.3">
      <c r="A616" s="499" t="s">
        <v>16</v>
      </c>
      <c r="B616" s="695" t="s">
        <v>839</v>
      </c>
      <c r="C616" s="696"/>
      <c r="D616" s="790"/>
      <c r="E616" s="126"/>
      <c r="F616" s="135"/>
      <c r="G616" s="761"/>
      <c r="H616" s="635"/>
    </row>
    <row r="617" spans="1:8" ht="157.80000000000001" customHeight="1" x14ac:dyDescent="0.3">
      <c r="A617" s="526"/>
      <c r="B617" s="660"/>
      <c r="C617" s="661"/>
      <c r="D617" s="662"/>
      <c r="E617" s="146"/>
      <c r="F617" s="415">
        <f>IF(E616="yes",5,0)</f>
        <v>0</v>
      </c>
      <c r="G617" s="763"/>
      <c r="H617" s="635"/>
    </row>
    <row r="618" spans="1:8" ht="14.4" customHeight="1" x14ac:dyDescent="0.3">
      <c r="A618" s="293"/>
      <c r="B618" s="784" t="s">
        <v>124</v>
      </c>
      <c r="C618" s="785"/>
      <c r="D618" s="786"/>
      <c r="E618" s="229"/>
      <c r="F618" s="268" t="s">
        <v>13</v>
      </c>
      <c r="G618" s="760" t="s">
        <v>699</v>
      </c>
      <c r="H618" s="635"/>
    </row>
    <row r="619" spans="1:8" ht="14.4" customHeight="1" x14ac:dyDescent="0.3">
      <c r="A619" s="499" t="s">
        <v>72</v>
      </c>
      <c r="B619" s="657" t="s">
        <v>839</v>
      </c>
      <c r="C619" s="658"/>
      <c r="D619" s="659"/>
      <c r="E619" s="126"/>
      <c r="F619" s="135"/>
      <c r="G619" s="761"/>
      <c r="H619" s="635"/>
    </row>
    <row r="620" spans="1:8" ht="181.2" customHeight="1" x14ac:dyDescent="0.3">
      <c r="A620" s="507"/>
      <c r="B620" s="660"/>
      <c r="C620" s="661"/>
      <c r="D620" s="662"/>
      <c r="E620" s="146"/>
      <c r="F620" s="415">
        <f>IF(E619="yes",5,0)</f>
        <v>0</v>
      </c>
      <c r="G620" s="761"/>
      <c r="H620" s="635"/>
    </row>
    <row r="621" spans="1:8" ht="28.8" customHeight="1" x14ac:dyDescent="0.3">
      <c r="A621" s="293">
        <v>7.3</v>
      </c>
      <c r="B621" s="784" t="s">
        <v>125</v>
      </c>
      <c r="C621" s="785"/>
      <c r="D621" s="786"/>
      <c r="E621" s="268"/>
      <c r="F621" s="268" t="s">
        <v>45</v>
      </c>
      <c r="G621" s="673" t="s">
        <v>668</v>
      </c>
      <c r="H621" s="635"/>
    </row>
    <row r="622" spans="1:8" ht="14.4" customHeight="1" x14ac:dyDescent="0.3">
      <c r="A622" s="499" t="s">
        <v>16</v>
      </c>
      <c r="B622" s="988" t="s">
        <v>839</v>
      </c>
      <c r="C622" s="989"/>
      <c r="D622" s="990"/>
      <c r="E622" s="119"/>
      <c r="F622" s="42"/>
      <c r="G622" s="674"/>
      <c r="H622" s="635"/>
    </row>
    <row r="623" spans="1:8" ht="14.25" customHeight="1" x14ac:dyDescent="0.3">
      <c r="A623" s="507"/>
      <c r="B623" s="630"/>
      <c r="C623" s="864" t="s">
        <v>209</v>
      </c>
      <c r="D623" s="865"/>
      <c r="E623" s="123"/>
      <c r="F623" s="5"/>
      <c r="G623" s="674"/>
      <c r="H623" s="635"/>
    </row>
    <row r="624" spans="1:8" ht="24" customHeight="1" x14ac:dyDescent="0.3">
      <c r="A624" s="507"/>
      <c r="B624" s="630"/>
      <c r="C624" s="252" t="s">
        <v>25</v>
      </c>
      <c r="D624" s="161"/>
      <c r="E624" s="123"/>
      <c r="F624" s="5"/>
      <c r="G624" s="674"/>
      <c r="H624" s="635"/>
    </row>
    <row r="625" spans="1:9" ht="114.6" customHeight="1" x14ac:dyDescent="0.3">
      <c r="A625" s="507"/>
      <c r="B625" s="630"/>
      <c r="C625" s="249" t="s">
        <v>83</v>
      </c>
      <c r="D625" s="125"/>
      <c r="E625" s="353" t="str">
        <f>IF(OR(D624="", D625="", D625=0), "", MIN(D624/D625, 1))</f>
        <v/>
      </c>
      <c r="F625" s="437">
        <f>IF(E625="", 0, ROUND(E625*10, 0))</f>
        <v>0</v>
      </c>
      <c r="G625" s="674"/>
      <c r="H625" s="635"/>
    </row>
    <row r="626" spans="1:9" ht="4.5" customHeight="1" x14ac:dyDescent="0.3">
      <c r="A626" s="335"/>
      <c r="B626" s="71"/>
      <c r="C626" s="71"/>
      <c r="D626" s="71"/>
      <c r="E626" s="58"/>
      <c r="F626" s="4"/>
      <c r="G626" s="675"/>
      <c r="H626" s="635"/>
    </row>
    <row r="627" spans="1:9" ht="28.8" customHeight="1" x14ac:dyDescent="0.3">
      <c r="A627" s="529">
        <v>7.4</v>
      </c>
      <c r="B627" s="735" t="s">
        <v>350</v>
      </c>
      <c r="C627" s="735"/>
      <c r="D627" s="735"/>
      <c r="E627" s="309"/>
      <c r="F627" s="268" t="s">
        <v>45</v>
      </c>
      <c r="G627" s="760" t="s">
        <v>669</v>
      </c>
      <c r="H627" s="635"/>
    </row>
    <row r="628" spans="1:9" ht="14.4" customHeight="1" x14ac:dyDescent="0.3">
      <c r="A628" s="499" t="s">
        <v>19</v>
      </c>
      <c r="B628" s="802" t="s">
        <v>839</v>
      </c>
      <c r="C628" s="803"/>
      <c r="D628" s="991"/>
      <c r="E628" s="119"/>
      <c r="F628" s="42"/>
      <c r="G628" s="826"/>
      <c r="H628" s="635"/>
    </row>
    <row r="629" spans="1:9" ht="14.25" customHeight="1" x14ac:dyDescent="0.3">
      <c r="A629" s="507"/>
      <c r="B629" s="639"/>
      <c r="C629" s="676" t="s">
        <v>209</v>
      </c>
      <c r="D629" s="730"/>
      <c r="E629" s="123"/>
      <c r="F629" s="5"/>
      <c r="G629" s="826"/>
      <c r="H629" s="635"/>
    </row>
    <row r="630" spans="1:9" ht="27" customHeight="1" x14ac:dyDescent="0.3">
      <c r="A630" s="507"/>
      <c r="B630" s="639"/>
      <c r="C630" s="249" t="s">
        <v>25</v>
      </c>
      <c r="D630" s="131"/>
      <c r="E630" s="123"/>
      <c r="F630" s="5"/>
      <c r="G630" s="826"/>
      <c r="H630" s="635"/>
    </row>
    <row r="631" spans="1:9" ht="121.8" customHeight="1" x14ac:dyDescent="0.3">
      <c r="A631" s="507"/>
      <c r="B631" s="639"/>
      <c r="C631" s="249" t="s">
        <v>27</v>
      </c>
      <c r="D631" s="416">
        <f>Interviews!M18 + Interviews!D28 + Interviews!D29</f>
        <v>0</v>
      </c>
      <c r="E631" s="353" t="str">
        <f>IF(OR(D630="", D631="", D631=0), "", MIN(D630/D631, 1))</f>
        <v/>
      </c>
      <c r="F631" s="437">
        <f>IF(E631="", 0, ROUND(E631*10, 0))</f>
        <v>0</v>
      </c>
      <c r="G631" s="826"/>
      <c r="H631" s="635"/>
    </row>
    <row r="632" spans="1:9" ht="4.5" customHeight="1" x14ac:dyDescent="0.3">
      <c r="A632" s="335"/>
      <c r="B632" s="71"/>
      <c r="C632" s="71"/>
      <c r="D632" s="71"/>
      <c r="E632" s="58"/>
      <c r="F632" s="4"/>
      <c r="G632" s="827"/>
      <c r="H632" s="635"/>
    </row>
    <row r="633" spans="1:9" ht="14.4" customHeight="1" x14ac:dyDescent="0.3">
      <c r="A633" s="300">
        <v>7.5</v>
      </c>
      <c r="B633" s="716" t="s">
        <v>126</v>
      </c>
      <c r="C633" s="800"/>
      <c r="D633" s="801"/>
      <c r="E633" s="232"/>
      <c r="F633" s="268" t="s">
        <v>51</v>
      </c>
      <c r="G633" s="760" t="s">
        <v>863</v>
      </c>
      <c r="H633" s="635"/>
    </row>
    <row r="634" spans="1:9" ht="14.4" customHeight="1" x14ac:dyDescent="0.3">
      <c r="A634" s="501" t="s">
        <v>16</v>
      </c>
      <c r="B634" s="776" t="s">
        <v>839</v>
      </c>
      <c r="C634" s="795"/>
      <c r="D634" s="987"/>
      <c r="E634" s="126"/>
      <c r="F634" s="135"/>
      <c r="G634" s="826"/>
      <c r="H634" s="635"/>
    </row>
    <row r="635" spans="1:9" ht="310.8" customHeight="1" x14ac:dyDescent="0.3">
      <c r="A635" s="507"/>
      <c r="B635" s="630"/>
      <c r="C635" s="631"/>
      <c r="D635" s="632"/>
      <c r="E635" s="112"/>
      <c r="F635" s="410">
        <f>IF(E634="yes",10,0)</f>
        <v>0</v>
      </c>
      <c r="G635" s="827"/>
      <c r="H635" s="635"/>
      <c r="I635" s="3" t="s">
        <v>30</v>
      </c>
    </row>
    <row r="636" spans="1:9" ht="14.4" customHeight="1" x14ac:dyDescent="0.3">
      <c r="A636" s="960">
        <v>7.6</v>
      </c>
      <c r="B636" s="781" t="s">
        <v>247</v>
      </c>
      <c r="C636" s="782"/>
      <c r="D636" s="783"/>
      <c r="E636" s="985"/>
      <c r="F636" s="905" t="s">
        <v>248</v>
      </c>
      <c r="G636" s="666" t="s">
        <v>684</v>
      </c>
      <c r="H636" s="635"/>
    </row>
    <row r="637" spans="1:9" ht="14.4" customHeight="1" x14ac:dyDescent="0.3">
      <c r="A637" s="916"/>
      <c r="B637" s="234" t="s">
        <v>246</v>
      </c>
      <c r="C637" s="240"/>
      <c r="D637" s="236"/>
      <c r="E637" s="959"/>
      <c r="F637" s="986"/>
      <c r="G637" s="667"/>
      <c r="H637" s="635"/>
    </row>
    <row r="638" spans="1:9" ht="14.4" customHeight="1" x14ac:dyDescent="0.3">
      <c r="A638" s="499" t="s">
        <v>16</v>
      </c>
      <c r="B638" s="802" t="s">
        <v>839</v>
      </c>
      <c r="C638" s="803"/>
      <c r="D638" s="804"/>
      <c r="E638" s="126"/>
      <c r="F638" s="96"/>
      <c r="G638" s="674"/>
      <c r="H638" s="635"/>
    </row>
    <row r="639" spans="1:9" ht="14.25" customHeight="1" x14ac:dyDescent="0.3">
      <c r="A639" s="507"/>
      <c r="B639" s="630"/>
      <c r="C639" s="185"/>
      <c r="D639" s="185"/>
      <c r="E639" s="177"/>
      <c r="F639" s="96"/>
      <c r="G639" s="674"/>
      <c r="H639" s="635"/>
    </row>
    <row r="640" spans="1:9" ht="14.25" customHeight="1" x14ac:dyDescent="0.3">
      <c r="A640" s="507"/>
      <c r="B640" s="630"/>
      <c r="C640" s="676" t="s">
        <v>209</v>
      </c>
      <c r="D640" s="730"/>
      <c r="E640" s="186"/>
      <c r="F640" s="5"/>
      <c r="G640" s="674"/>
      <c r="H640" s="635"/>
    </row>
    <row r="641" spans="1:8" ht="26.25" customHeight="1" x14ac:dyDescent="0.3">
      <c r="A641" s="507"/>
      <c r="B641" s="630"/>
      <c r="C641" s="249" t="s">
        <v>127</v>
      </c>
      <c r="D641" s="131"/>
      <c r="E641" s="186"/>
      <c r="F641" s="5"/>
      <c r="G641" s="674"/>
      <c r="H641" s="635"/>
    </row>
    <row r="642" spans="1:8" ht="106.8" customHeight="1" x14ac:dyDescent="0.3">
      <c r="A642" s="507"/>
      <c r="B642" s="630"/>
      <c r="C642" s="249" t="s">
        <v>54</v>
      </c>
      <c r="D642" s="125"/>
      <c r="E642" s="353" t="str">
        <f>IF(OR(D641="", D642="", D642=0), "", MIN(D641/D642, 1))</f>
        <v/>
      </c>
      <c r="F642" s="406">
        <f>IF(E638="", IF(E642="", 0, E642*5), "N/A")</f>
        <v>0</v>
      </c>
      <c r="G642" s="674"/>
      <c r="H642" s="635"/>
    </row>
    <row r="643" spans="1:8" ht="4.5" customHeight="1" x14ac:dyDescent="0.3">
      <c r="A643" s="336"/>
      <c r="B643" s="113"/>
      <c r="C643" s="71"/>
      <c r="D643" s="71"/>
      <c r="E643" s="100"/>
      <c r="F643" s="187"/>
      <c r="G643" s="675"/>
      <c r="H643" s="635"/>
    </row>
    <row r="644" spans="1:8" ht="14.4" customHeight="1" x14ac:dyDescent="0.3">
      <c r="A644" s="533"/>
      <c r="B644" s="811" t="s">
        <v>128</v>
      </c>
      <c r="C644" s="812"/>
      <c r="D644" s="813"/>
      <c r="E644" s="229"/>
      <c r="F644" s="285" t="s">
        <v>21</v>
      </c>
      <c r="G644" s="673" t="s">
        <v>685</v>
      </c>
      <c r="H644" s="635"/>
    </row>
    <row r="645" spans="1:8" ht="14.4" customHeight="1" x14ac:dyDescent="0.3">
      <c r="A645" s="499" t="s">
        <v>16</v>
      </c>
      <c r="B645" s="657" t="s">
        <v>839</v>
      </c>
      <c r="C645" s="658"/>
      <c r="D645" s="659"/>
      <c r="E645" s="126"/>
      <c r="F645" s="107"/>
      <c r="G645" s="674"/>
      <c r="H645" s="635"/>
    </row>
    <row r="646" spans="1:8" ht="14.25" customHeight="1" x14ac:dyDescent="0.3">
      <c r="A646" s="507"/>
      <c r="B646" s="630"/>
      <c r="C646" s="185"/>
      <c r="D646" s="188"/>
      <c r="E646" s="189"/>
      <c r="F646" s="96"/>
      <c r="G646" s="674"/>
      <c r="H646" s="635"/>
    </row>
    <row r="647" spans="1:8" ht="14.25" customHeight="1" x14ac:dyDescent="0.3">
      <c r="A647" s="507"/>
      <c r="B647" s="630"/>
      <c r="C647" s="676" t="s">
        <v>209</v>
      </c>
      <c r="D647" s="730"/>
      <c r="E647" s="186"/>
      <c r="F647" s="5"/>
      <c r="G647" s="674"/>
      <c r="H647" s="635"/>
    </row>
    <row r="648" spans="1:8" ht="25.2" customHeight="1" x14ac:dyDescent="0.3">
      <c r="A648" s="507"/>
      <c r="B648" s="630"/>
      <c r="C648" s="249" t="s">
        <v>127</v>
      </c>
      <c r="D648" s="131"/>
      <c r="E648" s="186"/>
      <c r="F648" s="5"/>
      <c r="G648" s="674"/>
      <c r="H648" s="635"/>
    </row>
    <row r="649" spans="1:8" ht="115.2" customHeight="1" x14ac:dyDescent="0.3">
      <c r="A649" s="507"/>
      <c r="B649" s="630"/>
      <c r="C649" s="249" t="s">
        <v>54</v>
      </c>
      <c r="D649" s="125"/>
      <c r="E649" s="353" t="str">
        <f>IF(OR(D648="", D649="", D649=0), "", MIN(D648/D649, 1))</f>
        <v/>
      </c>
      <c r="F649" s="406">
        <f>IF(E645="", IF(E649="", 0, E649*5), "N/A")</f>
        <v>0</v>
      </c>
      <c r="G649" s="674"/>
      <c r="H649" s="635"/>
    </row>
    <row r="650" spans="1:8" ht="4.5" customHeight="1" x14ac:dyDescent="0.3">
      <c r="A650" s="335"/>
      <c r="B650" s="109"/>
      <c r="C650" s="71"/>
      <c r="D650" s="71"/>
      <c r="E650" s="176"/>
      <c r="F650" s="190"/>
      <c r="G650" s="675"/>
      <c r="H650" s="635"/>
    </row>
    <row r="651" spans="1:8" ht="14.4" customHeight="1" x14ac:dyDescent="0.3">
      <c r="A651" s="533">
        <v>7.7</v>
      </c>
      <c r="B651" s="811" t="s">
        <v>129</v>
      </c>
      <c r="C651" s="812"/>
      <c r="D651" s="813"/>
      <c r="E651" s="229"/>
      <c r="F651" s="285" t="s">
        <v>51</v>
      </c>
      <c r="G651" s="673" t="s">
        <v>700</v>
      </c>
      <c r="H651" s="635"/>
    </row>
    <row r="652" spans="1:8" ht="14.4" customHeight="1" x14ac:dyDescent="0.3">
      <c r="A652" s="499" t="s">
        <v>16</v>
      </c>
      <c r="B652" s="657" t="s">
        <v>839</v>
      </c>
      <c r="C652" s="658"/>
      <c r="D652" s="659"/>
      <c r="E652" s="126"/>
      <c r="F652" s="135"/>
      <c r="G652" s="761"/>
      <c r="H652" s="635"/>
    </row>
    <row r="653" spans="1:8" ht="168" customHeight="1" x14ac:dyDescent="0.3">
      <c r="A653" s="526"/>
      <c r="B653" s="660"/>
      <c r="C653" s="661"/>
      <c r="D653" s="662"/>
      <c r="E653" s="146"/>
      <c r="F653" s="415">
        <f>IF(E652="yes",10,0)</f>
        <v>0</v>
      </c>
      <c r="G653" s="763"/>
      <c r="H653" s="635"/>
    </row>
    <row r="654" spans="1:8" ht="14.4" customHeight="1" x14ac:dyDescent="0.3">
      <c r="A654" s="293">
        <v>7.8</v>
      </c>
      <c r="B654" s="787" t="s">
        <v>130</v>
      </c>
      <c r="C654" s="788"/>
      <c r="D654" s="789"/>
      <c r="E654" s="229"/>
      <c r="F654" s="285" t="s">
        <v>51</v>
      </c>
      <c r="G654" s="673" t="s">
        <v>701</v>
      </c>
      <c r="H654" s="635"/>
    </row>
    <row r="655" spans="1:8" ht="14.4" customHeight="1" x14ac:dyDescent="0.3">
      <c r="A655" s="499" t="s">
        <v>72</v>
      </c>
      <c r="B655" s="657" t="s">
        <v>839</v>
      </c>
      <c r="C655" s="658"/>
      <c r="D655" s="658"/>
      <c r="E655" s="126"/>
      <c r="F655" s="135"/>
      <c r="G655" s="761"/>
      <c r="H655" s="635"/>
    </row>
    <row r="656" spans="1:8" ht="164.4" customHeight="1" x14ac:dyDescent="0.3">
      <c r="A656" s="541"/>
      <c r="B656" s="808"/>
      <c r="C656" s="809"/>
      <c r="D656" s="810"/>
      <c r="E656" s="191"/>
      <c r="F656" s="438">
        <f>IF(E655="yes",10,0)</f>
        <v>0</v>
      </c>
      <c r="G656" s="834"/>
      <c r="H656" s="635"/>
    </row>
    <row r="657" spans="1:28" ht="30" customHeight="1" x14ac:dyDescent="0.3">
      <c r="A657" s="327"/>
      <c r="E657" s="4"/>
      <c r="F657" s="5"/>
      <c r="G657" s="210"/>
    </row>
    <row r="658" spans="1:28" ht="14.25" customHeight="1" x14ac:dyDescent="0.3">
      <c r="A658" s="327"/>
      <c r="B658" s="262" t="s">
        <v>303</v>
      </c>
      <c r="C658" s="259"/>
      <c r="D658" s="259"/>
      <c r="E658" s="208"/>
      <c r="F658" s="422">
        <v>100</v>
      </c>
      <c r="G658" s="210"/>
    </row>
    <row r="659" spans="1:28" ht="14.25" customHeight="1" x14ac:dyDescent="0.3">
      <c r="A659" s="327"/>
      <c r="B659" s="262" t="s">
        <v>287</v>
      </c>
      <c r="C659" s="259"/>
      <c r="D659" s="259"/>
      <c r="E659" s="208"/>
      <c r="F659" s="423">
        <f>100 - (IF(F642="N/A",5,0) + IF(F649="N/A",5,0))</f>
        <v>100</v>
      </c>
      <c r="G659" s="210"/>
      <c r="H659" s="586"/>
    </row>
    <row r="660" spans="1:28" ht="14.25" customHeight="1" thickBot="1" x14ac:dyDescent="0.35">
      <c r="A660" s="327"/>
      <c r="B660" s="262" t="s">
        <v>304</v>
      </c>
      <c r="C660" s="259"/>
      <c r="D660" s="259"/>
      <c r="E660" s="208"/>
      <c r="F660" s="421">
        <f>SUM(
IF(ISNUMBER(F595),ROUND(F595,0),0),
IF(ISNUMBER(F602),ROUND(F602,0),0),
IF(ISNUMBER(F609),ROUND(F609,0),0),
IF(ISNUMBER(F614),ROUND(F614,0),0),
IF(ISNUMBER(F617),ROUND(F617,0),0),
IF(ISNUMBER(F620),ROUND(F620,0),0),
IF(ISNUMBER(F625),ROUND(F625,0),0),
IF(ISNUMBER(F631),ROUND(F631,0),0),
IF(ISNUMBER(F635),ROUND(F635,0),0),
IF(ISNUMBER(F642),ROUND(F642,0),0),
IF(ISNUMBER(F649),ROUND(F649,0),0),
IF(ISNUMBER(F653),ROUND(F653,0),0),
IF(ISNUMBER(F656),ROUND(F656,0),0)
)</f>
        <v>0</v>
      </c>
      <c r="G660" s="210"/>
    </row>
    <row r="661" spans="1:28" ht="14.25" customHeight="1" thickTop="1" x14ac:dyDescent="0.3">
      <c r="A661" s="327"/>
      <c r="B661" s="264" t="s">
        <v>305</v>
      </c>
      <c r="C661" s="259"/>
      <c r="D661" s="259"/>
      <c r="E661" s="208"/>
      <c r="F661" s="350">
        <f>F660 / F659</f>
        <v>0</v>
      </c>
      <c r="G661" s="210"/>
    </row>
    <row r="662" spans="1:28" ht="14.25" customHeight="1" x14ac:dyDescent="0.3">
      <c r="A662" s="327"/>
      <c r="B662" s="207"/>
      <c r="C662" s="1"/>
      <c r="D662" s="1"/>
      <c r="E662" s="208"/>
      <c r="F662" s="209"/>
      <c r="G662" s="210"/>
    </row>
    <row r="663" spans="1:28" ht="14.25" customHeight="1" x14ac:dyDescent="0.35">
      <c r="A663" s="2" t="s">
        <v>131</v>
      </c>
      <c r="B663" s="207"/>
      <c r="C663" s="1"/>
      <c r="D663" s="1"/>
      <c r="E663" s="208"/>
      <c r="F663" s="209"/>
      <c r="G663" s="210"/>
    </row>
    <row r="664" spans="1:28" ht="14.25" customHeight="1" thickBot="1" x14ac:dyDescent="0.35">
      <c r="A664" s="337"/>
      <c r="B664" s="214"/>
      <c r="C664" s="215"/>
      <c r="D664" s="215"/>
      <c r="E664" s="216"/>
      <c r="F664" s="215"/>
      <c r="G664" s="217"/>
      <c r="H664" s="72"/>
      <c r="I664" s="34"/>
      <c r="J664" s="34"/>
      <c r="K664" s="34"/>
      <c r="L664" s="34"/>
      <c r="M664" s="34"/>
      <c r="N664" s="34"/>
      <c r="O664" s="34"/>
      <c r="P664" s="34"/>
      <c r="Q664" s="34"/>
      <c r="R664" s="34"/>
      <c r="S664" s="34"/>
      <c r="T664" s="34"/>
      <c r="U664" s="34"/>
      <c r="V664" s="34"/>
      <c r="W664" s="34"/>
      <c r="X664" s="34"/>
      <c r="Y664" s="34"/>
      <c r="Z664" s="34"/>
      <c r="AA664" s="34"/>
      <c r="AB664" s="34"/>
    </row>
    <row r="665" spans="1:28" ht="14.25" customHeight="1" thickBot="1" x14ac:dyDescent="0.35">
      <c r="A665" s="524"/>
      <c r="B665" s="797" t="s">
        <v>6</v>
      </c>
      <c r="C665" s="798"/>
      <c r="D665" s="799"/>
      <c r="E665" s="291" t="s">
        <v>7</v>
      </c>
      <c r="F665" s="292" t="s">
        <v>8</v>
      </c>
      <c r="G665" s="220" t="s">
        <v>9</v>
      </c>
      <c r="H665" s="595" t="s">
        <v>723</v>
      </c>
    </row>
    <row r="666" spans="1:28" ht="14.4" customHeight="1" x14ac:dyDescent="0.3">
      <c r="A666" s="527">
        <v>8.1</v>
      </c>
      <c r="B666" s="753" t="s">
        <v>132</v>
      </c>
      <c r="C666" s="805"/>
      <c r="D666" s="806"/>
      <c r="E666" s="231"/>
      <c r="F666" s="222" t="s">
        <v>13</v>
      </c>
      <c r="G666" s="826" t="s">
        <v>702</v>
      </c>
      <c r="H666" s="636"/>
    </row>
    <row r="667" spans="1:28" ht="14.4" customHeight="1" x14ac:dyDescent="0.3">
      <c r="A667" s="499" t="s">
        <v>16</v>
      </c>
      <c r="B667" s="695" t="s">
        <v>839</v>
      </c>
      <c r="C667" s="696"/>
      <c r="D667" s="790"/>
      <c r="E667" s="126"/>
      <c r="F667" s="135"/>
      <c r="G667" s="761"/>
      <c r="H667" s="635"/>
    </row>
    <row r="668" spans="1:28" ht="135" customHeight="1" x14ac:dyDescent="0.3">
      <c r="A668" s="526"/>
      <c r="B668" s="660"/>
      <c r="C668" s="661"/>
      <c r="D668" s="662"/>
      <c r="E668" s="146"/>
      <c r="F668" s="415">
        <f>IF(E667="yes",5,0)</f>
        <v>0</v>
      </c>
      <c r="G668" s="834"/>
      <c r="H668" s="635"/>
      <c r="I668" s="1"/>
    </row>
    <row r="669" spans="1:28" ht="14.4" customHeight="1" x14ac:dyDescent="0.3">
      <c r="A669" s="293">
        <v>8.1999999999999993</v>
      </c>
      <c r="B669" s="791" t="s">
        <v>133</v>
      </c>
      <c r="C669" s="792"/>
      <c r="D669" s="793"/>
      <c r="E669" s="268"/>
      <c r="F669" s="285" t="s">
        <v>45</v>
      </c>
      <c r="G669" s="841" t="s">
        <v>212</v>
      </c>
      <c r="H669" s="635"/>
    </row>
    <row r="670" spans="1:28" ht="14.4" customHeight="1" x14ac:dyDescent="0.3">
      <c r="A670" s="499" t="s">
        <v>19</v>
      </c>
      <c r="B670" s="695" t="s">
        <v>839</v>
      </c>
      <c r="C670" s="696"/>
      <c r="D670" s="697"/>
      <c r="E670" s="41"/>
      <c r="F670" s="139"/>
      <c r="G670" s="842"/>
      <c r="H670" s="635"/>
    </row>
    <row r="671" spans="1:28" ht="15.75" customHeight="1" x14ac:dyDescent="0.3">
      <c r="A671" s="507"/>
      <c r="B671" s="630"/>
      <c r="C671" s="121"/>
      <c r="D671" s="121"/>
      <c r="E671" s="145"/>
      <c r="F671" s="96"/>
      <c r="G671" s="842"/>
      <c r="H671" s="635"/>
    </row>
    <row r="672" spans="1:28" ht="15.75" customHeight="1" x14ac:dyDescent="0.3">
      <c r="A672" s="507"/>
      <c r="B672" s="630"/>
      <c r="C672" s="676" t="s">
        <v>209</v>
      </c>
      <c r="D672" s="677"/>
      <c r="E672" s="111"/>
      <c r="F672" s="96"/>
      <c r="G672" s="842"/>
      <c r="H672" s="635"/>
    </row>
    <row r="673" spans="1:8" ht="23.4" customHeight="1" x14ac:dyDescent="0.3">
      <c r="A673" s="507"/>
      <c r="B673" s="630"/>
      <c r="C673" s="249" t="s">
        <v>25</v>
      </c>
      <c r="D673" s="125"/>
      <c r="E673" s="111"/>
      <c r="F673" s="96"/>
      <c r="G673" s="842"/>
      <c r="H673" s="635"/>
    </row>
    <row r="674" spans="1:8" ht="75" customHeight="1" x14ac:dyDescent="0.3">
      <c r="A674" s="507"/>
      <c r="B674" s="630"/>
      <c r="C674" s="249" t="s">
        <v>27</v>
      </c>
      <c r="D674" s="416">
        <f>Interviews!M18 + Interviews!D28 + Interviews!D29</f>
        <v>0</v>
      </c>
      <c r="E674" s="349" t="str">
        <f>IF(OR(D673="", D674="", D674=0), "", MIN(D673/D674, 1))</f>
        <v/>
      </c>
      <c r="F674" s="435">
        <f>IF(E674="", 0, ROUND(E674*10, 0))</f>
        <v>0</v>
      </c>
      <c r="G674" s="842"/>
      <c r="H674" s="635"/>
    </row>
    <row r="675" spans="1:8" ht="4.5" customHeight="1" x14ac:dyDescent="0.3">
      <c r="A675" s="336"/>
      <c r="B675" s="113"/>
      <c r="C675" s="71"/>
      <c r="D675" s="71"/>
      <c r="E675" s="193"/>
      <c r="F675" s="69"/>
      <c r="G675" s="843"/>
      <c r="H675" s="635"/>
    </row>
    <row r="676" spans="1:8" ht="28.8" customHeight="1" x14ac:dyDescent="0.3">
      <c r="A676" s="533">
        <v>8.3000000000000007</v>
      </c>
      <c r="B676" s="678" t="s">
        <v>134</v>
      </c>
      <c r="C676" s="817"/>
      <c r="D676" s="1050"/>
      <c r="E676" s="231"/>
      <c r="F676" s="288" t="s">
        <v>13</v>
      </c>
      <c r="G676" s="674" t="s">
        <v>704</v>
      </c>
      <c r="H676" s="635"/>
    </row>
    <row r="677" spans="1:8" ht="14.4" customHeight="1" x14ac:dyDescent="0.3">
      <c r="A677" s="499" t="s">
        <v>16</v>
      </c>
      <c r="B677" s="695" t="s">
        <v>839</v>
      </c>
      <c r="C677" s="696"/>
      <c r="D677" s="790"/>
      <c r="E677" s="126"/>
      <c r="F677" s="135"/>
      <c r="G677" s="761"/>
      <c r="H677" s="635"/>
    </row>
    <row r="678" spans="1:8" ht="162" customHeight="1" x14ac:dyDescent="0.3">
      <c r="A678" s="526"/>
      <c r="B678" s="660"/>
      <c r="C678" s="661"/>
      <c r="D678" s="662"/>
      <c r="E678" s="146"/>
      <c r="F678" s="415">
        <f>IF(E677="yes",5,0)</f>
        <v>0</v>
      </c>
      <c r="G678" s="763"/>
      <c r="H678" s="635"/>
    </row>
    <row r="679" spans="1:8" ht="28.8" customHeight="1" x14ac:dyDescent="0.3">
      <c r="A679" s="293">
        <v>8.4</v>
      </c>
      <c r="B679" s="791" t="s">
        <v>135</v>
      </c>
      <c r="C679" s="792"/>
      <c r="D679" s="793"/>
      <c r="E679" s="229"/>
      <c r="F679" s="285" t="s">
        <v>13</v>
      </c>
      <c r="G679" s="673" t="s">
        <v>862</v>
      </c>
      <c r="H679" s="635"/>
    </row>
    <row r="680" spans="1:8" ht="14.4" customHeight="1" x14ac:dyDescent="0.3">
      <c r="A680" s="499" t="s">
        <v>16</v>
      </c>
      <c r="B680" s="695" t="s">
        <v>839</v>
      </c>
      <c r="C680" s="696"/>
      <c r="D680" s="790"/>
      <c r="E680" s="126"/>
      <c r="F680" s="135"/>
      <c r="G680" s="761"/>
      <c r="H680" s="635"/>
    </row>
    <row r="681" spans="1:8" ht="165.6" customHeight="1" x14ac:dyDescent="0.3">
      <c r="A681" s="526"/>
      <c r="B681" s="660"/>
      <c r="C681" s="661"/>
      <c r="D681" s="662"/>
      <c r="E681" s="146"/>
      <c r="F681" s="415">
        <f>IF(E680="yes",5,0)</f>
        <v>0</v>
      </c>
      <c r="G681" s="763"/>
      <c r="H681" s="635"/>
    </row>
    <row r="682" spans="1:8" ht="14.4" customHeight="1" x14ac:dyDescent="0.3">
      <c r="A682" s="293">
        <v>8.5</v>
      </c>
      <c r="B682" s="791" t="s">
        <v>136</v>
      </c>
      <c r="C682" s="792"/>
      <c r="D682" s="793"/>
      <c r="E682" s="229"/>
      <c r="F682" s="285" t="s">
        <v>13</v>
      </c>
      <c r="G682" s="673" t="s">
        <v>705</v>
      </c>
      <c r="H682" s="635"/>
    </row>
    <row r="683" spans="1:8" ht="14.4" customHeight="1" x14ac:dyDescent="0.3">
      <c r="A683" s="499" t="s">
        <v>16</v>
      </c>
      <c r="B683" s="695" t="s">
        <v>839</v>
      </c>
      <c r="C683" s="696"/>
      <c r="D683" s="790"/>
      <c r="E683" s="126"/>
      <c r="F683" s="135"/>
      <c r="G683" s="761"/>
      <c r="H683" s="635"/>
    </row>
    <row r="684" spans="1:8" ht="158.4" customHeight="1" x14ac:dyDescent="0.3">
      <c r="A684" s="526"/>
      <c r="B684" s="660"/>
      <c r="C684" s="661"/>
      <c r="D684" s="662"/>
      <c r="E684" s="146"/>
      <c r="F684" s="415">
        <f>IF(E683="yes",5,0)</f>
        <v>0</v>
      </c>
      <c r="G684" s="763"/>
      <c r="H684" s="635"/>
    </row>
    <row r="685" spans="1:8" ht="14.4" customHeight="1" x14ac:dyDescent="0.3">
      <c r="A685" s="293">
        <v>8.6</v>
      </c>
      <c r="B685" s="791" t="s">
        <v>137</v>
      </c>
      <c r="C685" s="792"/>
      <c r="D685" s="792"/>
      <c r="E685" s="227"/>
      <c r="F685" s="311" t="s">
        <v>21</v>
      </c>
      <c r="G685" s="844" t="s">
        <v>670</v>
      </c>
      <c r="H685" s="635"/>
    </row>
    <row r="686" spans="1:8" ht="14.4" customHeight="1" x14ac:dyDescent="0.3">
      <c r="A686" s="499" t="s">
        <v>16</v>
      </c>
      <c r="B686" s="695" t="s">
        <v>839</v>
      </c>
      <c r="C686" s="696"/>
      <c r="D686" s="696"/>
      <c r="E686" s="194"/>
      <c r="F686" s="195"/>
      <c r="G686" s="842"/>
      <c r="H686" s="635"/>
    </row>
    <row r="687" spans="1:8" ht="14.25" customHeight="1" x14ac:dyDescent="0.3">
      <c r="A687" s="507"/>
      <c r="B687" s="630"/>
      <c r="C687" s="121"/>
      <c r="D687" s="121"/>
      <c r="E687" s="140"/>
      <c r="F687" s="96"/>
      <c r="G687" s="842"/>
      <c r="H687" s="635"/>
    </row>
    <row r="688" spans="1:8" ht="14.25" customHeight="1" x14ac:dyDescent="0.3">
      <c r="A688" s="507"/>
      <c r="B688" s="630"/>
      <c r="C688" s="676" t="s">
        <v>209</v>
      </c>
      <c r="D688" s="677"/>
      <c r="E688" s="123"/>
      <c r="F688" s="96"/>
      <c r="G688" s="842"/>
      <c r="H688" s="635"/>
    </row>
    <row r="689" spans="1:8" ht="24" customHeight="1" x14ac:dyDescent="0.3">
      <c r="A689" s="507"/>
      <c r="B689" s="630"/>
      <c r="C689" s="249" t="s">
        <v>25</v>
      </c>
      <c r="D689" s="125"/>
      <c r="E689" s="123"/>
      <c r="F689" s="96"/>
      <c r="G689" s="842"/>
      <c r="H689" s="635"/>
    </row>
    <row r="690" spans="1:8" ht="92.4" customHeight="1" x14ac:dyDescent="0.3">
      <c r="A690" s="507"/>
      <c r="B690" s="630"/>
      <c r="C690" s="249" t="s">
        <v>682</v>
      </c>
      <c r="D690" s="125"/>
      <c r="E690" s="353" t="str">
        <f>IF(OR(D689="", D690="", D690=0), "", MIN(D689/D690, 1))</f>
        <v/>
      </c>
      <c r="F690" s="405">
        <f>IF(E690="", 0, ROUND(E690*5, 0))</f>
        <v>0</v>
      </c>
      <c r="G690" s="842"/>
      <c r="H690" s="635"/>
    </row>
    <row r="691" spans="1:8" ht="4.5" customHeight="1" x14ac:dyDescent="0.3">
      <c r="A691" s="336"/>
      <c r="B691" s="109"/>
      <c r="C691" s="71"/>
      <c r="D691" s="71"/>
      <c r="E691" s="69"/>
      <c r="F691" s="69"/>
      <c r="G691" s="846"/>
      <c r="H691" s="635"/>
    </row>
    <row r="692" spans="1:8" ht="14.4" customHeight="1" x14ac:dyDescent="0.3">
      <c r="A692" s="920">
        <v>8.6999999999999993</v>
      </c>
      <c r="B692" s="845" t="s">
        <v>273</v>
      </c>
      <c r="C692" s="881"/>
      <c r="D692" s="881"/>
      <c r="E692" s="905"/>
      <c r="F692" s="1056" t="s">
        <v>45</v>
      </c>
      <c r="G692" s="673" t="s">
        <v>671</v>
      </c>
      <c r="H692" s="635"/>
    </row>
    <row r="693" spans="1:8" ht="14.4" customHeight="1" x14ac:dyDescent="0.3">
      <c r="A693" s="921"/>
      <c r="B693" s="234" t="s">
        <v>272</v>
      </c>
      <c r="C693" s="235"/>
      <c r="D693" s="235"/>
      <c r="E693" s="906"/>
      <c r="F693" s="949"/>
      <c r="G693" s="674"/>
      <c r="H693" s="635"/>
    </row>
    <row r="694" spans="1:8" ht="14.4" customHeight="1" x14ac:dyDescent="0.3">
      <c r="A694" s="501" t="s">
        <v>19</v>
      </c>
      <c r="B694" s="776" t="s">
        <v>839</v>
      </c>
      <c r="C694" s="795"/>
      <c r="D694" s="795"/>
      <c r="E694" s="179"/>
      <c r="F694" s="135"/>
      <c r="G694" s="674"/>
      <c r="H694" s="635"/>
    </row>
    <row r="695" spans="1:8" ht="14.25" customHeight="1" x14ac:dyDescent="0.3">
      <c r="A695" s="507"/>
      <c r="B695" s="630"/>
      <c r="C695" s="121"/>
      <c r="D695" s="121"/>
      <c r="E695" s="140"/>
      <c r="F695" s="96"/>
      <c r="G695" s="674"/>
      <c r="H695" s="635"/>
    </row>
    <row r="696" spans="1:8" ht="14.25" customHeight="1" x14ac:dyDescent="0.3">
      <c r="A696" s="507"/>
      <c r="B696" s="630"/>
      <c r="C696" s="676" t="s">
        <v>209</v>
      </c>
      <c r="D696" s="677"/>
      <c r="E696" s="123"/>
      <c r="F696" s="5"/>
      <c r="G696" s="674"/>
      <c r="H696" s="635"/>
    </row>
    <row r="697" spans="1:8" ht="25.2" customHeight="1" x14ac:dyDescent="0.3">
      <c r="A697" s="507"/>
      <c r="B697" s="630"/>
      <c r="C697" s="249" t="s">
        <v>25</v>
      </c>
      <c r="D697" s="125"/>
      <c r="E697" s="123"/>
      <c r="F697" s="5"/>
      <c r="G697" s="674"/>
      <c r="H697" s="635"/>
    </row>
    <row r="698" spans="1:8" ht="100.8" customHeight="1" x14ac:dyDescent="0.3">
      <c r="A698" s="507"/>
      <c r="B698" s="630"/>
      <c r="C698" s="249" t="s">
        <v>27</v>
      </c>
      <c r="D698" s="416">
        <f xml:space="preserve"> SUM(Interviews!I18:J18, Interviews!D28)</f>
        <v>0</v>
      </c>
      <c r="E698" s="353" t="str">
        <f>IF(OR(D697="", D698="", D698=0), "", MIN(D697/D698, 1))</f>
        <v/>
      </c>
      <c r="F698" s="437">
        <f>IF(E698="", 0, ROUND(E698*10, 0))</f>
        <v>0</v>
      </c>
      <c r="G698" s="674"/>
      <c r="H698" s="635"/>
    </row>
    <row r="699" spans="1:8" ht="4.5" customHeight="1" x14ac:dyDescent="0.3">
      <c r="A699" s="336"/>
      <c r="B699" s="113"/>
      <c r="C699" s="71"/>
      <c r="D699" s="153"/>
      <c r="E699" s="108"/>
      <c r="F699" s="4"/>
      <c r="G699" s="969"/>
      <c r="H699" s="635"/>
    </row>
    <row r="700" spans="1:8" ht="14.4" customHeight="1" x14ac:dyDescent="0.3">
      <c r="A700" s="533"/>
      <c r="B700" s="678" t="s">
        <v>138</v>
      </c>
      <c r="C700" s="817"/>
      <c r="D700" s="1050"/>
      <c r="E700" s="312"/>
      <c r="F700" s="285" t="s">
        <v>45</v>
      </c>
      <c r="G700" s="841" t="s">
        <v>672</v>
      </c>
      <c r="H700" s="635"/>
    </row>
    <row r="701" spans="1:8" ht="14.4" customHeight="1" x14ac:dyDescent="0.3">
      <c r="A701" s="499" t="s">
        <v>19</v>
      </c>
      <c r="B701" s="695" t="s">
        <v>839</v>
      </c>
      <c r="C701" s="696"/>
      <c r="D701" s="696"/>
      <c r="E701" s="160"/>
      <c r="F701" s="196"/>
      <c r="G701" s="842"/>
      <c r="H701" s="635"/>
    </row>
    <row r="702" spans="1:8" ht="14.25" customHeight="1" x14ac:dyDescent="0.3">
      <c r="A702" s="508"/>
      <c r="B702" s="807"/>
      <c r="C702" s="121"/>
      <c r="D702" s="121"/>
      <c r="E702" s="140"/>
      <c r="F702" s="96"/>
      <c r="G702" s="842"/>
      <c r="H702" s="635"/>
    </row>
    <row r="703" spans="1:8" ht="14.25" customHeight="1" x14ac:dyDescent="0.3">
      <c r="A703" s="508"/>
      <c r="B703" s="807"/>
      <c r="C703" s="676" t="s">
        <v>209</v>
      </c>
      <c r="D703" s="677"/>
      <c r="E703" s="123"/>
      <c r="F703" s="5"/>
      <c r="G703" s="842"/>
      <c r="H703" s="635"/>
    </row>
    <row r="704" spans="1:8" ht="28.5" customHeight="1" x14ac:dyDescent="0.3">
      <c r="A704" s="508"/>
      <c r="B704" s="807"/>
      <c r="C704" s="249" t="s">
        <v>25</v>
      </c>
      <c r="D704" s="125"/>
      <c r="E704" s="123"/>
      <c r="F704" s="5"/>
      <c r="G704" s="842"/>
      <c r="H704" s="635"/>
    </row>
    <row r="705" spans="1:8" ht="75" customHeight="1" x14ac:dyDescent="0.3">
      <c r="A705" s="508"/>
      <c r="B705" s="807"/>
      <c r="C705" s="249" t="s">
        <v>27</v>
      </c>
      <c r="D705" s="416">
        <f xml:space="preserve"> SUM(Interviews!K18:L18, Interviews!D29)</f>
        <v>0</v>
      </c>
      <c r="E705" s="353" t="str">
        <f>IF(OR(D704="", D705="", D705=0), "", MIN(D704/D705, 1))</f>
        <v/>
      </c>
      <c r="F705" s="437">
        <f>IF(E705="", 0, ROUND(E705*10, 0))</f>
        <v>0</v>
      </c>
      <c r="G705" s="842"/>
      <c r="H705" s="635"/>
    </row>
    <row r="706" spans="1:8" ht="4.5" customHeight="1" x14ac:dyDescent="0.3">
      <c r="A706" s="330"/>
      <c r="B706" s="109"/>
      <c r="C706" s="71"/>
      <c r="D706" s="153"/>
      <c r="E706" s="40"/>
      <c r="F706" s="4"/>
      <c r="G706" s="843"/>
      <c r="H706" s="635"/>
    </row>
    <row r="707" spans="1:8" ht="14.4" customHeight="1" x14ac:dyDescent="0.3">
      <c r="A707" s="960">
        <v>8.8000000000000007</v>
      </c>
      <c r="B707" s="845" t="s">
        <v>269</v>
      </c>
      <c r="C707" s="881"/>
      <c r="D707" s="882"/>
      <c r="E707" s="1053"/>
      <c r="F707" s="1054" t="s">
        <v>251</v>
      </c>
      <c r="G707" s="841" t="s">
        <v>284</v>
      </c>
      <c r="H707" s="635"/>
    </row>
    <row r="708" spans="1:8" ht="14.4" customHeight="1" x14ac:dyDescent="0.3">
      <c r="A708" s="974"/>
      <c r="B708" s="234" t="s">
        <v>270</v>
      </c>
      <c r="C708" s="235"/>
      <c r="D708" s="236"/>
      <c r="E708" s="1023"/>
      <c r="F708" s="1055"/>
      <c r="G708" s="842"/>
      <c r="H708" s="635"/>
    </row>
    <row r="709" spans="1:8" ht="14.4" customHeight="1" x14ac:dyDescent="0.3">
      <c r="A709" s="501" t="s">
        <v>16</v>
      </c>
      <c r="B709" s="776" t="s">
        <v>839</v>
      </c>
      <c r="C709" s="795"/>
      <c r="D709" s="987"/>
      <c r="E709" s="126"/>
      <c r="F709" s="107"/>
      <c r="G709" s="842"/>
      <c r="H709" s="635"/>
    </row>
    <row r="710" spans="1:8" ht="14.25" customHeight="1" x14ac:dyDescent="0.3">
      <c r="A710" s="507"/>
      <c r="B710" s="630"/>
      <c r="C710" s="121"/>
      <c r="D710" s="121"/>
      <c r="E710" s="177"/>
      <c r="F710" s="96"/>
      <c r="G710" s="842"/>
      <c r="H710" s="635"/>
    </row>
    <row r="711" spans="1:8" ht="14.25" customHeight="1" x14ac:dyDescent="0.3">
      <c r="A711" s="507"/>
      <c r="B711" s="630"/>
      <c r="C711" s="676" t="s">
        <v>209</v>
      </c>
      <c r="D711" s="677"/>
      <c r="E711" s="111"/>
      <c r="F711" s="5"/>
      <c r="G711" s="842"/>
      <c r="H711" s="635"/>
    </row>
    <row r="712" spans="1:8" ht="27.75" customHeight="1" x14ac:dyDescent="0.3">
      <c r="A712" s="507"/>
      <c r="B712" s="630"/>
      <c r="C712" s="249" t="s">
        <v>25</v>
      </c>
      <c r="D712" s="125"/>
      <c r="E712" s="111"/>
      <c r="F712" s="5"/>
      <c r="G712" s="842"/>
      <c r="H712" s="635"/>
    </row>
    <row r="713" spans="1:8" ht="105.6" customHeight="1" x14ac:dyDescent="0.3">
      <c r="A713" s="507"/>
      <c r="B713" s="630"/>
      <c r="C713" s="249" t="s">
        <v>83</v>
      </c>
      <c r="D713" s="125"/>
      <c r="E713" s="353" t="str">
        <f>IF(OR(D712="", D713="", D713=0), "", MIN(D712/D713, 1))</f>
        <v/>
      </c>
      <c r="F713" s="405">
        <f>IF(E709="", IF(E713="", 0, E713*10), "N/A")</f>
        <v>0</v>
      </c>
      <c r="G713" s="842"/>
      <c r="H713" s="635"/>
    </row>
    <row r="714" spans="1:8" ht="4.5" customHeight="1" x14ac:dyDescent="0.3">
      <c r="A714" s="331"/>
      <c r="B714" s="113"/>
      <c r="C714" s="71"/>
      <c r="D714" s="153"/>
      <c r="E714" s="127"/>
      <c r="F714" s="178"/>
      <c r="G714" s="843"/>
      <c r="H714" s="635"/>
    </row>
    <row r="715" spans="1:8" ht="14.4" customHeight="1" x14ac:dyDescent="0.3">
      <c r="A715" s="533"/>
      <c r="B715" s="678" t="s">
        <v>139</v>
      </c>
      <c r="C715" s="817"/>
      <c r="D715" s="1050"/>
      <c r="E715" s="229"/>
      <c r="F715" s="288" t="s">
        <v>140</v>
      </c>
      <c r="G715" s="841" t="s">
        <v>706</v>
      </c>
      <c r="H715" s="635"/>
    </row>
    <row r="716" spans="1:8" ht="14.4" customHeight="1" x14ac:dyDescent="0.3">
      <c r="A716" s="499" t="s">
        <v>16</v>
      </c>
      <c r="B716" s="695" t="s">
        <v>839</v>
      </c>
      <c r="C716" s="696"/>
      <c r="D716" s="790"/>
      <c r="E716" s="126"/>
      <c r="F716" s="107"/>
      <c r="G716" s="842"/>
      <c r="H716" s="635"/>
    </row>
    <row r="717" spans="1:8" ht="14.25" customHeight="1" x14ac:dyDescent="0.3">
      <c r="A717" s="507"/>
      <c r="B717" s="630"/>
      <c r="C717" s="121"/>
      <c r="D717" s="121"/>
      <c r="E717" s="177"/>
      <c r="F717" s="96"/>
      <c r="G717" s="842"/>
      <c r="H717" s="635"/>
    </row>
    <row r="718" spans="1:8" ht="14.25" customHeight="1" x14ac:dyDescent="0.3">
      <c r="A718" s="507"/>
      <c r="B718" s="630"/>
      <c r="C718" s="676" t="s">
        <v>209</v>
      </c>
      <c r="D718" s="677"/>
      <c r="E718" s="111"/>
      <c r="F718" s="5"/>
      <c r="G718" s="842"/>
      <c r="H718" s="635"/>
    </row>
    <row r="719" spans="1:8" ht="28.5" customHeight="1" x14ac:dyDescent="0.3">
      <c r="A719" s="507"/>
      <c r="B719" s="630"/>
      <c r="C719" s="249" t="s">
        <v>25</v>
      </c>
      <c r="D719" s="125"/>
      <c r="E719" s="111"/>
      <c r="F719" s="5"/>
      <c r="G719" s="842"/>
      <c r="H719" s="635"/>
    </row>
    <row r="720" spans="1:8" ht="81.599999999999994" customHeight="1" x14ac:dyDescent="0.3">
      <c r="A720" s="507"/>
      <c r="B720" s="630"/>
      <c r="C720" s="249" t="s">
        <v>83</v>
      </c>
      <c r="D720" s="348" t="str">
        <f>IF(D712="", "", D712)</f>
        <v/>
      </c>
      <c r="E720" s="353" t="str">
        <f>IF(OR(D719="", D720="", D720=0), "", MIN(D719/D720, 1))</f>
        <v/>
      </c>
      <c r="F720" s="405">
        <f>IF(OR(F713="n/a", F713="N/A"), "N/A", IF(E716="", IF(E720="", 0, E720*10), "N/A"))</f>
        <v>0</v>
      </c>
      <c r="G720" s="842"/>
      <c r="H720" s="635"/>
    </row>
    <row r="721" spans="1:8" ht="4.5" customHeight="1" x14ac:dyDescent="0.3">
      <c r="A721" s="335"/>
      <c r="B721" s="113"/>
      <c r="C721" s="71"/>
      <c r="D721" s="153"/>
      <c r="E721" s="127"/>
      <c r="F721" s="178"/>
      <c r="G721" s="843"/>
      <c r="H721" s="635"/>
    </row>
    <row r="722" spans="1:8" ht="14.4" customHeight="1" x14ac:dyDescent="0.3">
      <c r="A722" s="533">
        <v>8.9</v>
      </c>
      <c r="B722" s="678" t="s">
        <v>141</v>
      </c>
      <c r="C722" s="817"/>
      <c r="D722" s="1050"/>
      <c r="E722" s="229"/>
      <c r="F722" s="313" t="s">
        <v>206</v>
      </c>
      <c r="G722" s="845" t="s">
        <v>673</v>
      </c>
      <c r="H722" s="635"/>
    </row>
    <row r="723" spans="1:8" ht="14.4" customHeight="1" x14ac:dyDescent="0.3">
      <c r="A723" s="499" t="s">
        <v>72</v>
      </c>
      <c r="B723" s="695" t="s">
        <v>839</v>
      </c>
      <c r="C723" s="696"/>
      <c r="D723" s="790"/>
      <c r="E723" s="126"/>
      <c r="F723" s="107"/>
      <c r="G723" s="828"/>
      <c r="H723" s="635"/>
    </row>
    <row r="724" spans="1:8" ht="14.25" customHeight="1" x14ac:dyDescent="0.3">
      <c r="A724" s="507"/>
      <c r="B724" s="630"/>
      <c r="C724" s="121"/>
      <c r="D724" s="121"/>
      <c r="E724" s="177"/>
      <c r="F724" s="96"/>
      <c r="G724" s="828"/>
      <c r="H724" s="635"/>
    </row>
    <row r="725" spans="1:8" ht="14.25" customHeight="1" x14ac:dyDescent="0.3">
      <c r="A725" s="507"/>
      <c r="B725" s="630"/>
      <c r="C725" s="676" t="s">
        <v>209</v>
      </c>
      <c r="D725" s="677"/>
      <c r="E725" s="111"/>
      <c r="F725" s="96"/>
      <c r="G725" s="828"/>
      <c r="H725" s="635"/>
    </row>
    <row r="726" spans="1:8" ht="25.2" customHeight="1" x14ac:dyDescent="0.3">
      <c r="A726" s="507"/>
      <c r="B726" s="630"/>
      <c r="C726" s="249" t="s">
        <v>25</v>
      </c>
      <c r="D726" s="125"/>
      <c r="E726" s="111"/>
      <c r="F726" s="96"/>
      <c r="G726" s="828"/>
      <c r="H726" s="635"/>
    </row>
    <row r="727" spans="1:8" ht="90.6" customHeight="1" x14ac:dyDescent="0.3">
      <c r="A727" s="507"/>
      <c r="B727" s="630"/>
      <c r="C727" s="296" t="s">
        <v>784</v>
      </c>
      <c r="D727" s="125"/>
      <c r="E727" s="353" t="str">
        <f>IF(OR(D726="", D727="", D727=0), "", MIN(D726/D727, 1))</f>
        <v/>
      </c>
      <c r="F727" s="405">
        <f>IF(OR(F720="N/A", F720="n/a"), "N/A", IF(E723="", IF(E727="", 0, E727*5), "N/A"))</f>
        <v>0</v>
      </c>
      <c r="G727" s="828"/>
      <c r="H727" s="635"/>
    </row>
    <row r="728" spans="1:8" s="33" customFormat="1" ht="4.5" customHeight="1" x14ac:dyDescent="0.3">
      <c r="A728" s="335"/>
      <c r="B728" s="197"/>
      <c r="C728" s="136"/>
      <c r="D728" s="136"/>
      <c r="E728" s="69"/>
      <c r="F728" s="69"/>
      <c r="G728" s="828"/>
      <c r="H728" s="635"/>
    </row>
    <row r="729" spans="1:8" ht="15.75" customHeight="1" x14ac:dyDescent="0.3">
      <c r="A729" s="542"/>
      <c r="B729" s="1046" t="s">
        <v>839</v>
      </c>
      <c r="C729" s="1047"/>
      <c r="D729" s="1048"/>
      <c r="E729" s="227"/>
      <c r="F729" s="297" t="s">
        <v>274</v>
      </c>
      <c r="G729" s="828"/>
      <c r="H729" s="635"/>
    </row>
    <row r="730" spans="1:8" ht="15.75" customHeight="1" x14ac:dyDescent="0.3">
      <c r="A730" s="542"/>
      <c r="B730" s="1049"/>
      <c r="C730" s="1047"/>
      <c r="D730" s="1048"/>
      <c r="E730" s="126"/>
      <c r="F730" s="198"/>
      <c r="G730" s="828"/>
      <c r="H730" s="635"/>
    </row>
    <row r="731" spans="1:8" ht="17.25" customHeight="1" x14ac:dyDescent="0.3">
      <c r="A731" s="507"/>
      <c r="B731" s="663"/>
      <c r="C731" s="1051" t="s">
        <v>209</v>
      </c>
      <c r="D731" s="1052"/>
      <c r="E731" s="74"/>
      <c r="F731" s="77"/>
      <c r="G731" s="828"/>
      <c r="H731" s="635"/>
    </row>
    <row r="732" spans="1:8" ht="28.5" customHeight="1" x14ac:dyDescent="0.3">
      <c r="A732" s="507"/>
      <c r="B732" s="663"/>
      <c r="C732" s="509" t="s">
        <v>25</v>
      </c>
      <c r="D732" s="125"/>
      <c r="E732" s="58"/>
      <c r="F732" s="83"/>
      <c r="G732" s="828"/>
      <c r="H732" s="635"/>
    </row>
    <row r="733" spans="1:8" ht="118.2" customHeight="1" x14ac:dyDescent="0.3">
      <c r="A733" s="507"/>
      <c r="B733" s="663"/>
      <c r="C733" s="509" t="s">
        <v>785</v>
      </c>
      <c r="D733" s="131"/>
      <c r="E733" s="346" t="str">
        <f>IF(OR(D732="", D733="", D733=0), "", MIN(D732/D733, 1))</f>
        <v/>
      </c>
      <c r="F733" s="405">
        <f>IF(OR(F720="N/A", F720="n/a"), "N/A", IF(E730="", IF(E733="", 0, E733*10), "N/A"))</f>
        <v>0</v>
      </c>
      <c r="G733" s="828"/>
      <c r="H733" s="635"/>
    </row>
    <row r="734" spans="1:8" ht="4.5" customHeight="1" x14ac:dyDescent="0.3">
      <c r="A734" s="336"/>
      <c r="B734" s="197"/>
      <c r="C734" s="136"/>
      <c r="D734" s="199"/>
      <c r="E734" s="151"/>
      <c r="F734" s="200"/>
      <c r="G734" s="829"/>
      <c r="H734" s="635"/>
    </row>
    <row r="735" spans="1:8" ht="14.4" customHeight="1" x14ac:dyDescent="0.3">
      <c r="A735" s="543">
        <v>8.1</v>
      </c>
      <c r="B735" s="678" t="s">
        <v>142</v>
      </c>
      <c r="C735" s="817"/>
      <c r="D735" s="1050"/>
      <c r="E735" s="229"/>
      <c r="F735" s="285" t="s">
        <v>13</v>
      </c>
      <c r="G735" s="673" t="s">
        <v>674</v>
      </c>
      <c r="H735" s="635"/>
    </row>
    <row r="736" spans="1:8" ht="14.4" customHeight="1" x14ac:dyDescent="0.3">
      <c r="A736" s="499" t="s">
        <v>16</v>
      </c>
      <c r="B736" s="695" t="s">
        <v>839</v>
      </c>
      <c r="C736" s="696"/>
      <c r="D736" s="790"/>
      <c r="E736" s="126"/>
      <c r="F736" s="135"/>
      <c r="G736" s="761"/>
      <c r="H736" s="635"/>
    </row>
    <row r="737" spans="1:28" ht="165" customHeight="1" x14ac:dyDescent="0.3">
      <c r="A737" s="526"/>
      <c r="B737" s="660"/>
      <c r="C737" s="661"/>
      <c r="D737" s="662"/>
      <c r="E737" s="146"/>
      <c r="F737" s="415">
        <f>IF(E736="yes",5,0)</f>
        <v>0</v>
      </c>
      <c r="G737" s="763"/>
      <c r="H737" s="635"/>
    </row>
    <row r="738" spans="1:28" ht="14.4" customHeight="1" x14ac:dyDescent="0.3">
      <c r="A738" s="534">
        <v>8.11</v>
      </c>
      <c r="B738" s="791" t="s">
        <v>143</v>
      </c>
      <c r="C738" s="792"/>
      <c r="D738" s="793"/>
      <c r="E738" s="268"/>
      <c r="F738" s="285" t="s">
        <v>45</v>
      </c>
      <c r="G738" s="844" t="s">
        <v>675</v>
      </c>
      <c r="H738" s="635"/>
    </row>
    <row r="739" spans="1:28" ht="14.4" customHeight="1" x14ac:dyDescent="0.3">
      <c r="A739" s="499" t="s">
        <v>19</v>
      </c>
      <c r="B739" s="695" t="s">
        <v>839</v>
      </c>
      <c r="C739" s="696"/>
      <c r="D739" s="697"/>
      <c r="E739" s="119"/>
      <c r="F739" s="42"/>
      <c r="G739" s="842"/>
      <c r="H739" s="635"/>
    </row>
    <row r="740" spans="1:28" ht="14.25" customHeight="1" x14ac:dyDescent="0.3">
      <c r="A740" s="507"/>
      <c r="B740" s="630"/>
      <c r="C740" s="121"/>
      <c r="D740" s="121"/>
      <c r="E740" s="140"/>
      <c r="F740" s="96"/>
      <c r="G740" s="842"/>
      <c r="H740" s="635"/>
    </row>
    <row r="741" spans="1:28" ht="14.25" customHeight="1" x14ac:dyDescent="0.3">
      <c r="A741" s="507"/>
      <c r="B741" s="630"/>
      <c r="C741" s="676" t="s">
        <v>209</v>
      </c>
      <c r="D741" s="677"/>
      <c r="E741" s="123"/>
      <c r="F741" s="5"/>
      <c r="G741" s="842"/>
      <c r="H741" s="635"/>
    </row>
    <row r="742" spans="1:28" ht="25.8" customHeight="1" x14ac:dyDescent="0.3">
      <c r="A742" s="507"/>
      <c r="B742" s="630"/>
      <c r="C742" s="249" t="s">
        <v>25</v>
      </c>
      <c r="D742" s="125"/>
      <c r="E742" s="123"/>
      <c r="F742" s="5"/>
      <c r="G742" s="842"/>
      <c r="H742" s="635"/>
    </row>
    <row r="743" spans="1:28" s="33" customFormat="1" ht="97.2" customHeight="1" x14ac:dyDescent="0.3">
      <c r="A743" s="507"/>
      <c r="B743" s="630"/>
      <c r="C743" s="249" t="s">
        <v>144</v>
      </c>
      <c r="D743" s="416">
        <f xml:space="preserve"> SUM(Interviews!K18:L18, Interviews!D29)</f>
        <v>0</v>
      </c>
      <c r="E743" s="346" t="str">
        <f>IF(OR(D742="", D743="", D743=0), "", MIN(D742/D743, 1))</f>
        <v/>
      </c>
      <c r="F743" s="405">
        <f>IF(E743="", 0, ROUND(E743*10, 0))</f>
        <v>0</v>
      </c>
      <c r="G743" s="842"/>
      <c r="H743" s="635"/>
      <c r="J743" s="407"/>
    </row>
    <row r="744" spans="1:28" s="33" customFormat="1" ht="4.5" customHeight="1" x14ac:dyDescent="0.3">
      <c r="A744" s="336"/>
      <c r="B744" s="113"/>
      <c r="C744" s="71"/>
      <c r="D744" s="71"/>
      <c r="E744" s="193"/>
      <c r="F744" s="69"/>
      <c r="G744" s="843"/>
      <c r="H744" s="635"/>
    </row>
    <row r="745" spans="1:28" ht="14.25" customHeight="1" x14ac:dyDescent="0.3">
      <c r="A745" s="334"/>
      <c r="B745" s="94"/>
      <c r="C745" s="168"/>
      <c r="D745" s="168"/>
      <c r="E745" s="159"/>
      <c r="F745" s="133"/>
      <c r="G745" s="287"/>
      <c r="H745" s="71"/>
    </row>
    <row r="746" spans="1:28" ht="14.25" customHeight="1" x14ac:dyDescent="0.3">
      <c r="A746" s="327"/>
      <c r="B746" s="262" t="s">
        <v>306</v>
      </c>
      <c r="C746" s="259"/>
      <c r="D746" s="259"/>
      <c r="E746" s="208"/>
      <c r="F746" s="422">
        <v>105</v>
      </c>
      <c r="G746" s="210"/>
    </row>
    <row r="747" spans="1:28" ht="14.25" customHeight="1" x14ac:dyDescent="0.3">
      <c r="A747" s="327"/>
      <c r="B747" s="262" t="s">
        <v>287</v>
      </c>
      <c r="C747" s="259"/>
      <c r="D747" s="259"/>
      <c r="E747" s="208"/>
      <c r="F747" s="423">
        <f>105 - (IF(F713="N/A",10,0) + IF(F720="N/A",10,0) + IF(F727="N/A",5,0) + IF(F733="N/A",10,0))</f>
        <v>105</v>
      </c>
      <c r="G747" s="210"/>
    </row>
    <row r="748" spans="1:28" ht="14.25" customHeight="1" thickBot="1" x14ac:dyDescent="0.35">
      <c r="A748" s="327"/>
      <c r="B748" s="262" t="s">
        <v>307</v>
      </c>
      <c r="C748" s="259"/>
      <c r="D748" s="259"/>
      <c r="E748" s="208"/>
      <c r="F748" s="421">
        <f>SUM(
IF(ISNUMBER(F668),ROUND(F668,0),0),
IF(ISNUMBER(F674),ROUND(F674,0),0),
IF(ISNUMBER(F678),ROUND(F678,0),0),
IF(ISNUMBER(F681),ROUND(F681,0),0),
IF(ISNUMBER(F684),ROUND(F684,0),0),
IF(ISNUMBER(F690),ROUND(F690,0),0),
IF(ISNUMBER(F698),ROUND(F698,0),0),
IF(ISNUMBER(F705),ROUND(F705,0),0),
IF(ISNUMBER(F713),ROUND(F713,0),0),
IF(ISNUMBER(F720),ROUND(F720,0),0),
IF(ISNUMBER(F727),ROUND(F727,0),0),
IF(ISNUMBER(F733),ROUND(F733,0),0),
IF(ISNUMBER(F737),ROUND(F737,0),0),
IF(ISNUMBER(F743),ROUND(F743,0),0)
)</f>
        <v>0</v>
      </c>
      <c r="G748" s="210"/>
    </row>
    <row r="749" spans="1:28" ht="14.25" customHeight="1" thickTop="1" x14ac:dyDescent="0.3">
      <c r="A749" s="327"/>
      <c r="B749" s="264" t="s">
        <v>308</v>
      </c>
      <c r="C749" s="259"/>
      <c r="D749" s="259"/>
      <c r="E749" s="208"/>
      <c r="F749" s="350">
        <f>F748 / F747</f>
        <v>0</v>
      </c>
      <c r="G749" s="210"/>
    </row>
    <row r="750" spans="1:28" ht="13.5" customHeight="1" x14ac:dyDescent="0.3">
      <c r="A750" s="327"/>
      <c r="B750" s="263"/>
      <c r="C750" s="259"/>
      <c r="D750" s="259"/>
      <c r="E750" s="208"/>
      <c r="F750" s="209"/>
      <c r="G750" s="210"/>
    </row>
    <row r="751" spans="1:28" ht="18" customHeight="1" x14ac:dyDescent="0.35">
      <c r="A751" s="2" t="s">
        <v>145</v>
      </c>
      <c r="B751" s="207"/>
      <c r="C751" s="1"/>
      <c r="D751" s="1"/>
      <c r="E751" s="208"/>
      <c r="F751" s="209"/>
      <c r="G751" s="210"/>
    </row>
    <row r="752" spans="1:28" ht="14.25" customHeight="1" thickBot="1" x14ac:dyDescent="0.35">
      <c r="A752" s="337"/>
      <c r="B752" s="214"/>
      <c r="C752" s="215"/>
      <c r="D752" s="215"/>
      <c r="E752" s="216"/>
      <c r="F752" s="215"/>
      <c r="G752" s="217"/>
      <c r="H752" s="72"/>
      <c r="I752" s="34"/>
      <c r="J752" s="34"/>
      <c r="K752" s="34"/>
      <c r="L752" s="34"/>
      <c r="M752" s="34"/>
      <c r="N752" s="34"/>
      <c r="O752" s="34"/>
      <c r="P752" s="34"/>
      <c r="Q752" s="34"/>
      <c r="R752" s="34"/>
      <c r="S752" s="34"/>
      <c r="T752" s="34"/>
      <c r="U752" s="34"/>
      <c r="V752" s="34"/>
      <c r="W752" s="34"/>
      <c r="X752" s="34"/>
      <c r="Y752" s="34"/>
      <c r="Z752" s="34"/>
      <c r="AA752" s="34"/>
      <c r="AB752" s="34"/>
    </row>
    <row r="753" spans="1:8" ht="14.25" customHeight="1" thickBot="1" x14ac:dyDescent="0.35">
      <c r="A753" s="524"/>
      <c r="B753" s="797" t="s">
        <v>6</v>
      </c>
      <c r="C753" s="798"/>
      <c r="D753" s="799"/>
      <c r="E753" s="291" t="s">
        <v>7</v>
      </c>
      <c r="F753" s="292" t="s">
        <v>8</v>
      </c>
      <c r="G753" s="220" t="s">
        <v>9</v>
      </c>
      <c r="H753" s="595" t="s">
        <v>723</v>
      </c>
    </row>
    <row r="754" spans="1:8" ht="28.8" customHeight="1" x14ac:dyDescent="0.3">
      <c r="A754" s="527">
        <v>9.1</v>
      </c>
      <c r="B754" s="753" t="s">
        <v>146</v>
      </c>
      <c r="C754" s="805"/>
      <c r="D754" s="806"/>
      <c r="E754" s="231"/>
      <c r="F754" s="222" t="s">
        <v>13</v>
      </c>
      <c r="G754" s="826" t="s">
        <v>708</v>
      </c>
      <c r="H754" s="636"/>
    </row>
    <row r="755" spans="1:8" ht="14.4" customHeight="1" x14ac:dyDescent="0.3">
      <c r="A755" s="499" t="s">
        <v>16</v>
      </c>
      <c r="B755" s="695" t="s">
        <v>839</v>
      </c>
      <c r="C755" s="696"/>
      <c r="D755" s="696"/>
      <c r="E755" s="126"/>
      <c r="F755" s="135"/>
      <c r="G755" s="761"/>
      <c r="H755" s="635"/>
    </row>
    <row r="756" spans="1:8" ht="143.4" customHeight="1" x14ac:dyDescent="0.3">
      <c r="A756" s="526"/>
      <c r="B756" s="660"/>
      <c r="C756" s="661"/>
      <c r="D756" s="662"/>
      <c r="E756" s="146"/>
      <c r="F756" s="415">
        <f>IF(E755="yes",5,IF(E755="N/A","N/A",0))</f>
        <v>0</v>
      </c>
      <c r="G756" s="763"/>
      <c r="H756" s="635"/>
    </row>
    <row r="757" spans="1:8" ht="14.4" customHeight="1" x14ac:dyDescent="0.3">
      <c r="A757" s="293">
        <v>9.1999999999999993</v>
      </c>
      <c r="B757" s="791" t="s">
        <v>147</v>
      </c>
      <c r="C757" s="792"/>
      <c r="D757" s="793"/>
      <c r="E757" s="229"/>
      <c r="F757" s="285" t="s">
        <v>13</v>
      </c>
      <c r="G757" s="673" t="s">
        <v>707</v>
      </c>
      <c r="H757" s="635"/>
    </row>
    <row r="758" spans="1:8" ht="14.4" customHeight="1" x14ac:dyDescent="0.3">
      <c r="A758" s="499" t="s">
        <v>16</v>
      </c>
      <c r="B758" s="695" t="s">
        <v>839</v>
      </c>
      <c r="C758" s="696"/>
      <c r="D758" s="696"/>
      <c r="E758" s="126"/>
      <c r="F758" s="135"/>
      <c r="G758" s="761"/>
      <c r="H758" s="635"/>
    </row>
    <row r="759" spans="1:8" ht="151.19999999999999" customHeight="1" x14ac:dyDescent="0.3">
      <c r="A759" s="526"/>
      <c r="B759" s="660"/>
      <c r="C759" s="661"/>
      <c r="D759" s="662"/>
      <c r="E759" s="146"/>
      <c r="F759" s="415">
        <f>IF(E758="yes",5,IF(E758="N/A","N/A",0))</f>
        <v>0</v>
      </c>
      <c r="G759" s="763"/>
      <c r="H759" s="635"/>
    </row>
    <row r="760" spans="1:8" ht="14.4" customHeight="1" x14ac:dyDescent="0.3">
      <c r="A760" s="293">
        <v>9.3000000000000007</v>
      </c>
      <c r="B760" s="791" t="s">
        <v>148</v>
      </c>
      <c r="C760" s="792"/>
      <c r="D760" s="793"/>
      <c r="E760" s="229"/>
      <c r="F760" s="285" t="s">
        <v>13</v>
      </c>
      <c r="G760" s="673" t="s">
        <v>711</v>
      </c>
      <c r="H760" s="635"/>
    </row>
    <row r="761" spans="1:8" ht="14.4" customHeight="1" x14ac:dyDescent="0.3">
      <c r="A761" s="499" t="s">
        <v>16</v>
      </c>
      <c r="B761" s="695" t="s">
        <v>839</v>
      </c>
      <c r="C761" s="696"/>
      <c r="D761" s="696"/>
      <c r="E761" s="126"/>
      <c r="F761" s="135"/>
      <c r="G761" s="761"/>
      <c r="H761" s="635"/>
    </row>
    <row r="762" spans="1:8" ht="149.4" customHeight="1" x14ac:dyDescent="0.3">
      <c r="A762" s="526"/>
      <c r="B762" s="660"/>
      <c r="C762" s="661"/>
      <c r="D762" s="662"/>
      <c r="E762" s="146"/>
      <c r="F762" s="415">
        <f>IF(E761="yes",5,IF(E761="N/A","N/A",0))</f>
        <v>0</v>
      </c>
      <c r="G762" s="761"/>
      <c r="H762" s="635"/>
    </row>
    <row r="763" spans="1:8" ht="14.4" customHeight="1" x14ac:dyDescent="0.3">
      <c r="A763" s="293">
        <v>9.4</v>
      </c>
      <c r="B763" s="791" t="s">
        <v>149</v>
      </c>
      <c r="C763" s="792"/>
      <c r="D763" s="793"/>
      <c r="E763" s="268"/>
      <c r="F763" s="285" t="s">
        <v>45</v>
      </c>
      <c r="G763" s="841" t="s">
        <v>676</v>
      </c>
      <c r="H763" s="635"/>
    </row>
    <row r="764" spans="1:8" ht="14.4" customHeight="1" x14ac:dyDescent="0.3">
      <c r="A764" s="499" t="s">
        <v>19</v>
      </c>
      <c r="B764" s="695" t="s">
        <v>839</v>
      </c>
      <c r="C764" s="696"/>
      <c r="D764" s="697"/>
      <c r="E764" s="277"/>
      <c r="F764" s="224"/>
      <c r="G764" s="842"/>
      <c r="H764" s="635"/>
    </row>
    <row r="765" spans="1:8" ht="14.25" customHeight="1" x14ac:dyDescent="0.3">
      <c r="A765" s="507"/>
      <c r="B765" s="630"/>
      <c r="C765" s="121"/>
      <c r="D765" s="121"/>
      <c r="E765" s="140"/>
      <c r="F765" s="96"/>
      <c r="G765" s="842"/>
      <c r="H765" s="635"/>
    </row>
    <row r="766" spans="1:8" ht="14.25" customHeight="1" x14ac:dyDescent="0.3">
      <c r="A766" s="507"/>
      <c r="B766" s="630"/>
      <c r="C766" s="676" t="s">
        <v>209</v>
      </c>
      <c r="D766" s="677"/>
      <c r="E766" s="123"/>
      <c r="F766" s="5"/>
      <c r="G766" s="842"/>
      <c r="H766" s="635"/>
    </row>
    <row r="767" spans="1:8" ht="25.5" customHeight="1" x14ac:dyDescent="0.3">
      <c r="A767" s="507"/>
      <c r="B767" s="630"/>
      <c r="C767" s="249" t="s">
        <v>25</v>
      </c>
      <c r="D767" s="125"/>
      <c r="E767" s="123"/>
      <c r="F767" s="5"/>
      <c r="G767" s="842"/>
      <c r="H767" s="635"/>
    </row>
    <row r="768" spans="1:8" ht="99.6" customHeight="1" x14ac:dyDescent="0.3">
      <c r="A768" s="507"/>
      <c r="B768" s="630"/>
      <c r="C768" s="249" t="s">
        <v>27</v>
      </c>
      <c r="D768" s="348">
        <f>Interviews!$D$25</f>
        <v>0</v>
      </c>
      <c r="E768" s="346" t="str">
        <f>IF(OR(D767="", D768="", D768=0), "", MIN(D767/D768, 1))</f>
        <v/>
      </c>
      <c r="F768" s="405">
        <f>IF(E768="", 0, ROUND(E768*10, 0))</f>
        <v>0</v>
      </c>
      <c r="G768" s="842"/>
      <c r="H768" s="635"/>
    </row>
    <row r="769" spans="1:9" ht="4.5" customHeight="1" x14ac:dyDescent="0.3">
      <c r="A769" s="335"/>
      <c r="B769" s="109"/>
      <c r="C769" s="71"/>
      <c r="D769" s="71"/>
      <c r="E769" s="69"/>
      <c r="F769" s="69"/>
      <c r="G769" s="843"/>
      <c r="H769" s="635"/>
    </row>
    <row r="770" spans="1:9" ht="28.8" customHeight="1" x14ac:dyDescent="0.3">
      <c r="A770" s="533">
        <v>9.5</v>
      </c>
      <c r="B770" s="678" t="s">
        <v>150</v>
      </c>
      <c r="C770" s="817"/>
      <c r="D770" s="817"/>
      <c r="E770" s="227"/>
      <c r="F770" s="227" t="s">
        <v>13</v>
      </c>
      <c r="G770" s="667" t="s">
        <v>709</v>
      </c>
      <c r="H770" s="635"/>
    </row>
    <row r="771" spans="1:9" ht="14.4" customHeight="1" x14ac:dyDescent="0.3">
      <c r="A771" s="499" t="s">
        <v>22</v>
      </c>
      <c r="B771" s="695" t="s">
        <v>839</v>
      </c>
      <c r="C771" s="696"/>
      <c r="D771" s="696"/>
      <c r="E771" s="183"/>
      <c r="F771" s="49"/>
      <c r="G771" s="761"/>
      <c r="H771" s="635"/>
    </row>
    <row r="772" spans="1:9" ht="139.80000000000001" customHeight="1" x14ac:dyDescent="0.3">
      <c r="A772" s="526"/>
      <c r="B772" s="660"/>
      <c r="C772" s="661"/>
      <c r="D772" s="662"/>
      <c r="E772" s="146"/>
      <c r="F772" s="415">
        <f>IF(E771="yes",5,0)</f>
        <v>0</v>
      </c>
      <c r="G772" s="763"/>
      <c r="H772" s="635"/>
    </row>
    <row r="773" spans="1:9" ht="28.8" customHeight="1" x14ac:dyDescent="0.3">
      <c r="A773" s="293">
        <v>9.6</v>
      </c>
      <c r="B773" s="791" t="s">
        <v>151</v>
      </c>
      <c r="C773" s="792"/>
      <c r="D773" s="793"/>
      <c r="E773" s="268"/>
      <c r="F773" s="285" t="s">
        <v>45</v>
      </c>
      <c r="G773" s="844" t="s">
        <v>710</v>
      </c>
      <c r="H773" s="635"/>
    </row>
    <row r="774" spans="1:9" ht="14.4" customHeight="1" x14ac:dyDescent="0.3">
      <c r="A774" s="499" t="s">
        <v>16</v>
      </c>
      <c r="B774" s="695" t="s">
        <v>839</v>
      </c>
      <c r="C774" s="696"/>
      <c r="D774" s="697"/>
      <c r="E774" s="119"/>
      <c r="F774" s="139"/>
      <c r="G774" s="842"/>
      <c r="H774" s="635"/>
    </row>
    <row r="775" spans="1:9" ht="14.25" customHeight="1" x14ac:dyDescent="0.3">
      <c r="A775" s="507"/>
      <c r="B775" s="630"/>
      <c r="C775" s="121"/>
      <c r="D775" s="121"/>
      <c r="E775" s="140"/>
      <c r="F775" s="96"/>
      <c r="G775" s="842"/>
      <c r="H775" s="635"/>
    </row>
    <row r="776" spans="1:9" ht="14.25" customHeight="1" x14ac:dyDescent="0.3">
      <c r="A776" s="507"/>
      <c r="B776" s="630"/>
      <c r="C776" s="676" t="s">
        <v>209</v>
      </c>
      <c r="D776" s="677"/>
      <c r="E776" s="123"/>
      <c r="F776" s="96"/>
      <c r="G776" s="842"/>
      <c r="H776" s="635"/>
    </row>
    <row r="777" spans="1:9" ht="26.25" customHeight="1" x14ac:dyDescent="0.3">
      <c r="A777" s="507"/>
      <c r="B777" s="630"/>
      <c r="C777" s="249" t="s">
        <v>25</v>
      </c>
      <c r="D777" s="125"/>
      <c r="E777" s="123"/>
      <c r="F777" s="96"/>
      <c r="G777" s="842"/>
      <c r="H777" s="635"/>
    </row>
    <row r="778" spans="1:9" ht="103.2" customHeight="1" x14ac:dyDescent="0.3">
      <c r="A778" s="507"/>
      <c r="B778" s="630"/>
      <c r="C778" s="249" t="s">
        <v>152</v>
      </c>
      <c r="D778" s="348">
        <f>Interviews!$C$25</f>
        <v>0</v>
      </c>
      <c r="E778" s="346" t="str">
        <f>IF(OR(D777="", D778="", D778=0), "", MIN(D777/D778, 1))</f>
        <v/>
      </c>
      <c r="F778" s="405">
        <f>IF(E778="", 0, ROUND(E778*10, 0))</f>
        <v>0</v>
      </c>
      <c r="G778" s="842"/>
      <c r="H778" s="635"/>
    </row>
    <row r="779" spans="1:9" ht="4.5" customHeight="1" x14ac:dyDescent="0.3">
      <c r="A779" s="331"/>
      <c r="B779" s="113"/>
      <c r="C779" s="71"/>
      <c r="D779" s="71"/>
      <c r="E779" s="65"/>
      <c r="F779" s="69"/>
      <c r="G779" s="843"/>
      <c r="H779" s="635"/>
    </row>
    <row r="780" spans="1:9" ht="28.8" customHeight="1" x14ac:dyDescent="0.3">
      <c r="A780" s="433">
        <v>9.6999999999999993</v>
      </c>
      <c r="B780" s="818" t="s">
        <v>153</v>
      </c>
      <c r="C780" s="819"/>
      <c r="D780" s="820"/>
      <c r="E780" s="227"/>
      <c r="F780" s="227" t="s">
        <v>13</v>
      </c>
      <c r="G780" s="667" t="s">
        <v>712</v>
      </c>
      <c r="H780" s="635"/>
    </row>
    <row r="781" spans="1:9" ht="14.4" customHeight="1" x14ac:dyDescent="0.3">
      <c r="A781" s="499" t="s">
        <v>16</v>
      </c>
      <c r="B781" s="776" t="s">
        <v>839</v>
      </c>
      <c r="C781" s="795"/>
      <c r="D781" s="795"/>
      <c r="E781" s="126"/>
      <c r="F781" s="49"/>
      <c r="G781" s="761"/>
      <c r="H781" s="635"/>
    </row>
    <row r="782" spans="1:9" ht="169.2" customHeight="1" x14ac:dyDescent="0.3">
      <c r="A782" s="526"/>
      <c r="B782" s="808"/>
      <c r="C782" s="809"/>
      <c r="D782" s="810"/>
      <c r="E782" s="146"/>
      <c r="F782" s="415">
        <f>IF(E781="yes",5,0)</f>
        <v>0</v>
      </c>
      <c r="G782" s="763"/>
      <c r="H782" s="635"/>
      <c r="I782" s="3" t="s">
        <v>30</v>
      </c>
    </row>
    <row r="783" spans="1:9" ht="28.8" customHeight="1" x14ac:dyDescent="0.3">
      <c r="A783" s="1038">
        <v>9.8000000000000007</v>
      </c>
      <c r="B783" s="1036" t="s">
        <v>285</v>
      </c>
      <c r="C783" s="1037"/>
      <c r="D783" s="1037"/>
      <c r="E783" s="1040"/>
      <c r="F783" s="985" t="s">
        <v>21</v>
      </c>
      <c r="G783" s="844" t="s">
        <v>713</v>
      </c>
      <c r="H783" s="635"/>
    </row>
    <row r="784" spans="1:9" ht="14.4" customHeight="1" x14ac:dyDescent="0.3">
      <c r="A784" s="926"/>
      <c r="B784" s="689" t="s">
        <v>271</v>
      </c>
      <c r="C784" s="690"/>
      <c r="D784" s="690"/>
      <c r="E784" s="1041"/>
      <c r="F784" s="1039"/>
      <c r="G784" s="842"/>
      <c r="H784" s="635"/>
    </row>
    <row r="785" spans="1:8" ht="14.4" customHeight="1" x14ac:dyDescent="0.3">
      <c r="A785" s="528" t="s">
        <v>16</v>
      </c>
      <c r="B785" s="715" t="s">
        <v>839</v>
      </c>
      <c r="C785" s="814"/>
      <c r="D785" s="815"/>
      <c r="E785" s="126"/>
      <c r="F785" s="107"/>
      <c r="G785" s="842"/>
      <c r="H785" s="635"/>
    </row>
    <row r="786" spans="1:8" ht="14.25" customHeight="1" x14ac:dyDescent="0.3">
      <c r="A786" s="507"/>
      <c r="B786" s="630"/>
      <c r="C786" s="121"/>
      <c r="D786" s="121"/>
      <c r="E786" s="145"/>
      <c r="F786" s="96"/>
      <c r="G786" s="842"/>
      <c r="H786" s="635"/>
    </row>
    <row r="787" spans="1:8" ht="14.25" customHeight="1" x14ac:dyDescent="0.3">
      <c r="A787" s="507"/>
      <c r="B787" s="630"/>
      <c r="C787" s="676" t="s">
        <v>209</v>
      </c>
      <c r="D787" s="677"/>
      <c r="E787" s="111"/>
      <c r="F787" s="96"/>
      <c r="G787" s="842"/>
      <c r="H787" s="635"/>
    </row>
    <row r="788" spans="1:8" ht="24.75" customHeight="1" x14ac:dyDescent="0.3">
      <c r="A788" s="507"/>
      <c r="B788" s="630"/>
      <c r="C788" s="249" t="s">
        <v>25</v>
      </c>
      <c r="D788" s="125"/>
      <c r="E788" s="111"/>
      <c r="F788" s="96"/>
      <c r="G788" s="842"/>
      <c r="H788" s="635"/>
    </row>
    <row r="789" spans="1:8" ht="99" customHeight="1" x14ac:dyDescent="0.3">
      <c r="A789" s="507"/>
      <c r="B789" s="630"/>
      <c r="C789" s="249" t="s">
        <v>83</v>
      </c>
      <c r="D789" s="125"/>
      <c r="E789" s="346" t="str">
        <f>IF(OR(D788="", D789="", D789=0), "", MIN(D788/D789, 1))</f>
        <v/>
      </c>
      <c r="F789" s="405">
        <f>IF(E785="", IF(E789="", 0, E789*5), "N/A")</f>
        <v>0</v>
      </c>
      <c r="G789" s="842"/>
      <c r="H789" s="635"/>
    </row>
    <row r="790" spans="1:8" ht="4.5" customHeight="1" x14ac:dyDescent="0.3">
      <c r="A790" s="331"/>
      <c r="B790" s="109"/>
      <c r="C790" s="71"/>
      <c r="D790" s="71"/>
      <c r="E790" s="69"/>
      <c r="F790" s="178"/>
      <c r="G790" s="843"/>
      <c r="H790" s="635"/>
    </row>
    <row r="791" spans="1:8" ht="28.8" customHeight="1" x14ac:dyDescent="0.3">
      <c r="A791" s="433"/>
      <c r="B791" s="825" t="s">
        <v>154</v>
      </c>
      <c r="C791" s="825"/>
      <c r="D791" s="825"/>
      <c r="E791" s="244"/>
      <c r="F791" s="241" t="s">
        <v>21</v>
      </c>
      <c r="G791" s="841" t="s">
        <v>677</v>
      </c>
      <c r="H791" s="635"/>
    </row>
    <row r="792" spans="1:8" ht="14.4" customHeight="1" x14ac:dyDescent="0.3">
      <c r="A792" s="499" t="s">
        <v>19</v>
      </c>
      <c r="B792" s="776" t="s">
        <v>839</v>
      </c>
      <c r="C792" s="795"/>
      <c r="D792" s="795"/>
      <c r="E792" s="175"/>
      <c r="F792" s="133"/>
      <c r="G792" s="842"/>
      <c r="H792" s="635"/>
    </row>
    <row r="793" spans="1:8" ht="14.25" customHeight="1" x14ac:dyDescent="0.3">
      <c r="A793" s="507"/>
      <c r="B793" s="630"/>
      <c r="C793" s="121"/>
      <c r="D793" s="121"/>
      <c r="E793" s="140"/>
      <c r="F793" s="96"/>
      <c r="G793" s="842"/>
      <c r="H793" s="635"/>
    </row>
    <row r="794" spans="1:8" ht="14.25" customHeight="1" x14ac:dyDescent="0.3">
      <c r="A794" s="507"/>
      <c r="B794" s="630"/>
      <c r="C794" s="676" t="s">
        <v>209</v>
      </c>
      <c r="D794" s="677"/>
      <c r="E794" s="123"/>
      <c r="F794" s="96"/>
      <c r="G794" s="842"/>
      <c r="H794" s="635"/>
    </row>
    <row r="795" spans="1:8" ht="26.25" customHeight="1" x14ac:dyDescent="0.3">
      <c r="A795" s="507"/>
      <c r="B795" s="630"/>
      <c r="C795" s="249" t="s">
        <v>25</v>
      </c>
      <c r="D795" s="125"/>
      <c r="E795" s="123"/>
      <c r="F795" s="96"/>
      <c r="G795" s="842"/>
      <c r="H795" s="635"/>
    </row>
    <row r="796" spans="1:8" ht="105.6" customHeight="1" x14ac:dyDescent="0.3">
      <c r="A796" s="507"/>
      <c r="B796" s="630"/>
      <c r="C796" s="249" t="s">
        <v>27</v>
      </c>
      <c r="D796" s="354">
        <f>Interviews!$D$25</f>
        <v>0</v>
      </c>
      <c r="E796" s="351" t="str">
        <f>IF(OR(D795="", D796="", D796=0), "", MIN(D795/D796, 1))</f>
        <v/>
      </c>
      <c r="F796" s="435">
        <f>IF(E796="", 0, ROUND(E796*5, 0))</f>
        <v>0</v>
      </c>
      <c r="G796" s="842"/>
      <c r="H796" s="635"/>
    </row>
    <row r="797" spans="1:8" ht="4.5" customHeight="1" x14ac:dyDescent="0.3">
      <c r="A797" s="331"/>
      <c r="B797" s="109"/>
      <c r="C797" s="71"/>
      <c r="D797" s="71"/>
      <c r="E797" s="69"/>
      <c r="F797" s="65"/>
      <c r="G797" s="843"/>
      <c r="H797" s="635"/>
    </row>
    <row r="798" spans="1:8" ht="14.4" customHeight="1" x14ac:dyDescent="0.3">
      <c r="A798" s="433"/>
      <c r="B798" s="825" t="s">
        <v>155</v>
      </c>
      <c r="C798" s="825"/>
      <c r="D798" s="825"/>
      <c r="E798" s="227"/>
      <c r="F798" s="241" t="s">
        <v>21</v>
      </c>
      <c r="G798" s="845" t="s">
        <v>714</v>
      </c>
      <c r="H798" s="635"/>
    </row>
    <row r="799" spans="1:8" ht="14.4" customHeight="1" x14ac:dyDescent="0.3">
      <c r="A799" s="499" t="s">
        <v>19</v>
      </c>
      <c r="B799" s="776" t="s">
        <v>839</v>
      </c>
      <c r="C799" s="795"/>
      <c r="D799" s="795"/>
      <c r="E799" s="202"/>
      <c r="F799" s="96"/>
      <c r="G799" s="828"/>
      <c r="H799" s="635"/>
    </row>
    <row r="800" spans="1:8" ht="14.25" customHeight="1" x14ac:dyDescent="0.3">
      <c r="A800" s="507"/>
      <c r="B800" s="630"/>
      <c r="C800" s="121"/>
      <c r="D800" s="121"/>
      <c r="E800" s="140"/>
      <c r="F800" s="96"/>
      <c r="G800" s="828"/>
      <c r="H800" s="635"/>
    </row>
    <row r="801" spans="1:8" ht="14.25" customHeight="1" x14ac:dyDescent="0.3">
      <c r="A801" s="507"/>
      <c r="B801" s="630"/>
      <c r="C801" s="676" t="s">
        <v>209</v>
      </c>
      <c r="D801" s="677"/>
      <c r="E801" s="123"/>
      <c r="F801" s="96"/>
      <c r="G801" s="828"/>
      <c r="H801" s="635"/>
    </row>
    <row r="802" spans="1:8" ht="24" customHeight="1" x14ac:dyDescent="0.3">
      <c r="A802" s="507"/>
      <c r="B802" s="630"/>
      <c r="C802" s="249" t="s">
        <v>25</v>
      </c>
      <c r="D802" s="125"/>
      <c r="E802" s="123"/>
      <c r="F802" s="96"/>
      <c r="G802" s="828"/>
      <c r="H802" s="635"/>
    </row>
    <row r="803" spans="1:8" ht="124.8" customHeight="1" x14ac:dyDescent="0.3">
      <c r="A803" s="507"/>
      <c r="B803" s="630"/>
      <c r="C803" s="249" t="s">
        <v>27</v>
      </c>
      <c r="D803" s="416">
        <f xml:space="preserve"> SUM(Interviews!I18:J18, Interviews!D28)</f>
        <v>0</v>
      </c>
      <c r="E803" s="346" t="str">
        <f>IF(OR(D802="", D803="", D803=0), "", MIN(D802/D803, 1))</f>
        <v/>
      </c>
      <c r="F803" s="405">
        <f>IF(E799="", IF(E803="", 0, E803*5), "N/A")</f>
        <v>0</v>
      </c>
      <c r="G803" s="828"/>
      <c r="H803" s="635"/>
    </row>
    <row r="804" spans="1:8" ht="4.5" customHeight="1" x14ac:dyDescent="0.3">
      <c r="A804" s="330"/>
      <c r="B804" s="109"/>
      <c r="C804" s="71"/>
      <c r="D804" s="71"/>
      <c r="E804" s="65"/>
      <c r="F804" s="65"/>
      <c r="G804" s="829"/>
      <c r="H804" s="635"/>
    </row>
    <row r="805" spans="1:8" ht="14.4" customHeight="1" x14ac:dyDescent="0.3">
      <c r="A805" s="300"/>
      <c r="B805" s="825" t="s">
        <v>156</v>
      </c>
      <c r="C805" s="825"/>
      <c r="D805" s="825"/>
      <c r="E805" s="227"/>
      <c r="F805" s="227" t="s">
        <v>21</v>
      </c>
      <c r="G805" s="844" t="s">
        <v>678</v>
      </c>
      <c r="H805" s="635"/>
    </row>
    <row r="806" spans="1:8" ht="14.4" customHeight="1" x14ac:dyDescent="0.3">
      <c r="A806" s="501" t="s">
        <v>19</v>
      </c>
      <c r="B806" s="776" t="s">
        <v>839</v>
      </c>
      <c r="C806" s="795"/>
      <c r="D806" s="795"/>
      <c r="E806" s="202"/>
      <c r="F806" s="96"/>
      <c r="G806" s="842"/>
      <c r="H806" s="635"/>
    </row>
    <row r="807" spans="1:8" ht="14.25" customHeight="1" x14ac:dyDescent="0.3">
      <c r="A807" s="507"/>
      <c r="B807" s="630"/>
      <c r="C807" s="121"/>
      <c r="D807" s="121"/>
      <c r="E807" s="140"/>
      <c r="F807" s="96"/>
      <c r="G807" s="842"/>
      <c r="H807" s="635"/>
    </row>
    <row r="808" spans="1:8" ht="14.25" customHeight="1" x14ac:dyDescent="0.3">
      <c r="A808" s="507"/>
      <c r="B808" s="630"/>
      <c r="C808" s="676" t="s">
        <v>209</v>
      </c>
      <c r="D808" s="677"/>
      <c r="E808" s="123"/>
      <c r="F808" s="96"/>
      <c r="G808" s="842"/>
      <c r="H808" s="635"/>
    </row>
    <row r="809" spans="1:8" ht="24" customHeight="1" x14ac:dyDescent="0.3">
      <c r="A809" s="507"/>
      <c r="B809" s="630"/>
      <c r="C809" s="249" t="s">
        <v>25</v>
      </c>
      <c r="D809" s="131"/>
      <c r="E809" s="123"/>
      <c r="F809" s="96"/>
      <c r="G809" s="842"/>
      <c r="H809" s="635"/>
    </row>
    <row r="810" spans="1:8" ht="137.4" customHeight="1" x14ac:dyDescent="0.3">
      <c r="A810" s="507"/>
      <c r="B810" s="630"/>
      <c r="C810" s="249" t="s">
        <v>27</v>
      </c>
      <c r="D810" s="354">
        <f>Interviews!$D$25</f>
        <v>0</v>
      </c>
      <c r="E810" s="351" t="str">
        <f>IF(OR(D809="", D810="", D810=0), "", MIN(D809/D810, 1))</f>
        <v/>
      </c>
      <c r="F810" s="414">
        <f>IF(E806="n/a", "N/A", IF(E810="", 0, ROUND(E810*5, 0)))</f>
        <v>0</v>
      </c>
      <c r="G810" s="842"/>
      <c r="H810" s="635"/>
    </row>
    <row r="811" spans="1:8" ht="4.5" customHeight="1" x14ac:dyDescent="0.3">
      <c r="A811" s="331"/>
      <c r="B811" s="109"/>
      <c r="C811" s="204"/>
      <c r="D811" s="204"/>
      <c r="E811" s="65"/>
      <c r="F811" s="65"/>
      <c r="G811" s="846"/>
      <c r="H811" s="635"/>
    </row>
    <row r="812" spans="1:8" ht="28.8" customHeight="1" x14ac:dyDescent="0.3">
      <c r="A812" s="433">
        <v>9.9</v>
      </c>
      <c r="B812" s="818" t="s">
        <v>157</v>
      </c>
      <c r="C812" s="819"/>
      <c r="D812" s="820"/>
      <c r="E812" s="244"/>
      <c r="F812" s="227" t="s">
        <v>13</v>
      </c>
      <c r="G812" s="666" t="s">
        <v>715</v>
      </c>
      <c r="H812" s="635"/>
    </row>
    <row r="813" spans="1:8" ht="14.4" customHeight="1" x14ac:dyDescent="0.3">
      <c r="A813" s="499" t="s">
        <v>16</v>
      </c>
      <c r="B813" s="776" t="s">
        <v>839</v>
      </c>
      <c r="C813" s="795"/>
      <c r="D813" s="795"/>
      <c r="E813" s="126"/>
      <c r="F813" s="49"/>
      <c r="G813" s="761"/>
      <c r="H813" s="635"/>
    </row>
    <row r="814" spans="1:8" ht="154.80000000000001" customHeight="1" x14ac:dyDescent="0.3">
      <c r="A814" s="526"/>
      <c r="B814" s="630"/>
      <c r="C814" s="631"/>
      <c r="D814" s="940"/>
      <c r="E814" s="146"/>
      <c r="F814" s="415">
        <f>IF(E813="yes",5,0)</f>
        <v>0</v>
      </c>
      <c r="G814" s="763"/>
      <c r="H814" s="635"/>
    </row>
    <row r="815" spans="1:8" ht="14.4" customHeight="1" x14ac:dyDescent="0.3">
      <c r="A815" s="534">
        <v>9.1</v>
      </c>
      <c r="B815" s="678" t="s">
        <v>158</v>
      </c>
      <c r="C815" s="817"/>
      <c r="D815" s="1050"/>
      <c r="E815" s="229"/>
      <c r="F815" s="285" t="s">
        <v>21</v>
      </c>
      <c r="G815" s="844" t="s">
        <v>868</v>
      </c>
      <c r="H815" s="635"/>
    </row>
    <row r="816" spans="1:8" ht="14.4" customHeight="1" x14ac:dyDescent="0.3">
      <c r="A816" s="499" t="s">
        <v>19</v>
      </c>
      <c r="B816" s="695" t="s">
        <v>839</v>
      </c>
      <c r="C816" s="696"/>
      <c r="D816" s="696"/>
      <c r="E816" s="202"/>
      <c r="F816" s="107"/>
      <c r="G816" s="842"/>
      <c r="H816" s="635"/>
    </row>
    <row r="817" spans="1:8" ht="14.25" customHeight="1" x14ac:dyDescent="0.3">
      <c r="A817" s="507"/>
      <c r="B817" s="630"/>
      <c r="C817" s="121"/>
      <c r="D817" s="121"/>
      <c r="E817" s="140"/>
      <c r="F817" s="96"/>
      <c r="G817" s="842"/>
      <c r="H817" s="635"/>
    </row>
    <row r="818" spans="1:8" ht="14.25" customHeight="1" x14ac:dyDescent="0.3">
      <c r="A818" s="507"/>
      <c r="B818" s="630"/>
      <c r="C818" s="676" t="s">
        <v>209</v>
      </c>
      <c r="D818" s="677"/>
      <c r="E818" s="112"/>
      <c r="F818" s="96"/>
      <c r="G818" s="842"/>
      <c r="H818" s="635"/>
    </row>
    <row r="819" spans="1:8" ht="24.75" customHeight="1" x14ac:dyDescent="0.3">
      <c r="A819" s="507"/>
      <c r="B819" s="630"/>
      <c r="C819" s="249" t="s">
        <v>25</v>
      </c>
      <c r="D819" s="125"/>
      <c r="E819" s="112"/>
      <c r="F819" s="96"/>
      <c r="G819" s="842"/>
      <c r="H819" s="635"/>
    </row>
    <row r="820" spans="1:8" s="33" customFormat="1" ht="93" customHeight="1" x14ac:dyDescent="0.3">
      <c r="A820" s="507"/>
      <c r="B820" s="630"/>
      <c r="C820" s="249" t="s">
        <v>27</v>
      </c>
      <c r="D820" s="416">
        <f>Interviews!M18 + Interviews!D28 + Interviews!D29</f>
        <v>0</v>
      </c>
      <c r="E820" s="346" t="str">
        <f>IF(OR(D819="", D820="", D820=0), "", MIN(D819/D820, 1))</f>
        <v/>
      </c>
      <c r="F820" s="405">
        <f>IF(E816="N/A","N/A",IF(E820="",0,ROUND(E820*5,0)))</f>
        <v>0</v>
      </c>
      <c r="G820" s="842"/>
      <c r="H820" s="635"/>
    </row>
    <row r="821" spans="1:8" s="33" customFormat="1" ht="4.5" customHeight="1" x14ac:dyDescent="0.3">
      <c r="A821" s="341"/>
      <c r="B821" s="113"/>
      <c r="C821" s="71"/>
      <c r="D821" s="71"/>
      <c r="E821" s="65"/>
      <c r="F821" s="69"/>
      <c r="G821" s="843"/>
      <c r="H821" s="635"/>
    </row>
    <row r="822" spans="1:8" ht="14.25" customHeight="1" x14ac:dyDescent="0.3">
      <c r="A822" s="342"/>
      <c r="B822" s="94"/>
      <c r="C822" s="168"/>
      <c r="D822" s="168"/>
      <c r="E822" s="159"/>
      <c r="F822" s="133"/>
      <c r="G822" s="287"/>
      <c r="H822" s="71"/>
    </row>
    <row r="823" spans="1:8" ht="14.25" customHeight="1" x14ac:dyDescent="0.3">
      <c r="A823" s="327"/>
      <c r="B823" s="262" t="s">
        <v>309</v>
      </c>
      <c r="C823" s="259"/>
      <c r="D823" s="259"/>
      <c r="E823" s="208"/>
      <c r="F823" s="422">
        <v>75</v>
      </c>
      <c r="G823" s="210"/>
    </row>
    <row r="824" spans="1:8" ht="14.25" customHeight="1" x14ac:dyDescent="0.3">
      <c r="A824" s="327"/>
      <c r="B824" s="262" t="s">
        <v>287</v>
      </c>
      <c r="C824" s="259"/>
      <c r="D824" s="259"/>
      <c r="E824" s="208"/>
      <c r="F824" s="423">
        <f>75-(IF(F756="N/A",5,0)
   +IF(F759="N/A",5,0)
   +IF(F762="N/A",5,0)
   +IF(F789="N/A",5,0)
   +IF(F803="N/A",5,0)
   +IF(F810="N/A",5,0)
   +IF(F820="N/A",5,0))</f>
        <v>75</v>
      </c>
      <c r="G824" s="210"/>
    </row>
    <row r="825" spans="1:8" ht="14.25" customHeight="1" thickBot="1" x14ac:dyDescent="0.35">
      <c r="A825" s="327"/>
      <c r="B825" s="262" t="s">
        <v>310</v>
      </c>
      <c r="C825" s="259"/>
      <c r="D825" s="259"/>
      <c r="E825" s="208"/>
      <c r="F825" s="421">
        <f>SUM(
IF(ISNUMBER(F756),ROUND(F756,0),0),
IF(ISNUMBER(F759),ROUND(F759,0),0),
IF(ISNUMBER(F762),ROUND(F762,0),0),
IF(ISNUMBER(F768),ROUND(F768,0),0),
IF(ISNUMBER(F772),ROUND(F772,0),0),
IF(ISNUMBER(F778),ROUND(F778,0),0),
IF(ISNUMBER(F782),ROUND(F782,0),0),
IF(ISNUMBER(F789),ROUND(F789,0),0),
IF(ISNUMBER(F796),ROUND(F796,0),0),
IF(ISNUMBER(F803),ROUND(F803,0),0),
IF(ISNUMBER(F810),ROUND(F810,0),0),
IF(ISNUMBER(F814),ROUND(F814,0),0),
IF(ISNUMBER(F820),ROUND(F820,0),0)
)</f>
        <v>0</v>
      </c>
      <c r="G825" s="210"/>
    </row>
    <row r="826" spans="1:8" ht="14.25" customHeight="1" thickTop="1" x14ac:dyDescent="0.3">
      <c r="A826" s="327"/>
      <c r="B826" s="264" t="s">
        <v>311</v>
      </c>
      <c r="C826" s="259"/>
      <c r="D826" s="259"/>
      <c r="E826" s="208"/>
      <c r="F826" s="350">
        <f>F825 / F824</f>
        <v>0</v>
      </c>
      <c r="G826" s="210"/>
    </row>
    <row r="827" spans="1:8" ht="14.25" customHeight="1" x14ac:dyDescent="0.3">
      <c r="A827" s="327"/>
      <c r="B827" s="207"/>
      <c r="C827" s="1"/>
      <c r="D827" s="1"/>
      <c r="E827" s="208"/>
      <c r="F827" s="209"/>
      <c r="G827" s="210"/>
    </row>
    <row r="828" spans="1:8" ht="14.25" customHeight="1" x14ac:dyDescent="0.35">
      <c r="A828" s="314" t="s">
        <v>159</v>
      </c>
      <c r="B828" s="281"/>
      <c r="C828" s="315"/>
      <c r="D828" s="315"/>
      <c r="E828" s="282"/>
      <c r="F828" s="316"/>
      <c r="G828" s="317"/>
    </row>
    <row r="829" spans="1:8" ht="14.25" customHeight="1" thickBot="1" x14ac:dyDescent="0.35">
      <c r="A829" s="343"/>
      <c r="B829" s="318"/>
      <c r="C829" s="319"/>
      <c r="D829" s="319"/>
      <c r="E829" s="320"/>
      <c r="F829" s="321"/>
      <c r="G829" s="322"/>
    </row>
    <row r="830" spans="1:8" ht="14.25" customHeight="1" thickBot="1" x14ac:dyDescent="0.35">
      <c r="A830" s="544"/>
      <c r="B830" s="816" t="s">
        <v>6</v>
      </c>
      <c r="C830" s="798"/>
      <c r="D830" s="799"/>
      <c r="E830" s="291" t="s">
        <v>7</v>
      </c>
      <c r="F830" s="323" t="s">
        <v>8</v>
      </c>
      <c r="G830" s="324" t="s">
        <v>9</v>
      </c>
      <c r="H830" s="595" t="s">
        <v>723</v>
      </c>
    </row>
    <row r="831" spans="1:8" ht="14.4" customHeight="1" x14ac:dyDescent="0.3">
      <c r="A831" s="1028">
        <v>10.1</v>
      </c>
      <c r="B831" s="822" t="s">
        <v>267</v>
      </c>
      <c r="C831" s="823"/>
      <c r="D831" s="824"/>
      <c r="E831" s="1033"/>
      <c r="F831" s="1035" t="s">
        <v>251</v>
      </c>
      <c r="G831" s="847" t="s">
        <v>716</v>
      </c>
      <c r="H831" s="636"/>
    </row>
    <row r="832" spans="1:8" ht="28.8" customHeight="1" x14ac:dyDescent="0.3">
      <c r="A832" s="1029"/>
      <c r="B832" s="1030" t="s">
        <v>268</v>
      </c>
      <c r="C832" s="1031"/>
      <c r="D832" s="1032"/>
      <c r="E832" s="1034"/>
      <c r="F832" s="925"/>
      <c r="G832" s="848"/>
      <c r="H832" s="635"/>
    </row>
    <row r="833" spans="1:8" ht="14.4" customHeight="1" x14ac:dyDescent="0.3">
      <c r="A833" s="499" t="s">
        <v>19</v>
      </c>
      <c r="B833" s="715" t="s">
        <v>839</v>
      </c>
      <c r="C833" s="814"/>
      <c r="D833" s="821"/>
      <c r="E833" s="119"/>
      <c r="F833" s="139"/>
      <c r="G833" s="848"/>
      <c r="H833" s="635"/>
    </row>
    <row r="834" spans="1:8" ht="14.25" customHeight="1" x14ac:dyDescent="0.3">
      <c r="A834" s="507"/>
      <c r="B834" s="630"/>
      <c r="C834" s="121"/>
      <c r="D834" s="121"/>
      <c r="E834" s="140"/>
      <c r="F834" s="96"/>
      <c r="G834" s="848"/>
      <c r="H834" s="635"/>
    </row>
    <row r="835" spans="1:8" ht="14.25" customHeight="1" x14ac:dyDescent="0.3">
      <c r="A835" s="507"/>
      <c r="B835" s="630"/>
      <c r="C835" s="676" t="s">
        <v>209</v>
      </c>
      <c r="D835" s="677"/>
      <c r="E835" s="123"/>
      <c r="F835" s="96"/>
      <c r="G835" s="848"/>
      <c r="H835" s="635"/>
    </row>
    <row r="836" spans="1:8" ht="24" customHeight="1" x14ac:dyDescent="0.3">
      <c r="A836" s="507"/>
      <c r="B836" s="630"/>
      <c r="C836" s="249" t="s">
        <v>25</v>
      </c>
      <c r="D836" s="125"/>
      <c r="E836" s="123"/>
      <c r="F836" s="96"/>
      <c r="G836" s="848"/>
      <c r="H836" s="635"/>
    </row>
    <row r="837" spans="1:8" ht="105" customHeight="1" x14ac:dyDescent="0.3">
      <c r="A837" s="507"/>
      <c r="B837" s="630"/>
      <c r="C837" s="249" t="s">
        <v>27</v>
      </c>
      <c r="D837" s="418">
        <f xml:space="preserve"> SUM(Interviews!K18:L18, Interviews!D29)</f>
        <v>0</v>
      </c>
      <c r="E837" s="351" t="str">
        <f>IF(OR(D836="", D837="", D837=0), "", MIN(D836/D837, 1))</f>
        <v/>
      </c>
      <c r="F837" s="435">
        <f>IF(E837="", 0, ROUND(E837*10, 0))</f>
        <v>0</v>
      </c>
      <c r="G837" s="848"/>
      <c r="H837" s="635"/>
    </row>
    <row r="838" spans="1:8" ht="4.5" customHeight="1" x14ac:dyDescent="0.3">
      <c r="A838" s="344"/>
      <c r="B838" s="109"/>
      <c r="C838" s="71"/>
      <c r="D838" s="71"/>
      <c r="E838" s="77"/>
      <c r="F838" s="74"/>
      <c r="G838" s="848"/>
      <c r="H838" s="635"/>
    </row>
    <row r="839" spans="1:8" ht="14.4" customHeight="1" x14ac:dyDescent="0.3">
      <c r="A839" s="433"/>
      <c r="B839" s="818" t="s">
        <v>160</v>
      </c>
      <c r="C839" s="819"/>
      <c r="D839" s="820"/>
      <c r="E839" s="227"/>
      <c r="F839" s="227" t="s">
        <v>161</v>
      </c>
      <c r="G839" s="848"/>
      <c r="H839" s="635"/>
    </row>
    <row r="840" spans="1:8" ht="14.4" customHeight="1" x14ac:dyDescent="0.3">
      <c r="A840" s="499" t="s">
        <v>19</v>
      </c>
      <c r="B840" s="776" t="s">
        <v>839</v>
      </c>
      <c r="C840" s="795"/>
      <c r="D840" s="795"/>
      <c r="E840" s="160"/>
      <c r="F840" s="134"/>
      <c r="G840" s="848"/>
      <c r="H840" s="635"/>
    </row>
    <row r="841" spans="1:8" ht="14.25" customHeight="1" x14ac:dyDescent="0.3">
      <c r="A841" s="507"/>
      <c r="B841" s="630"/>
      <c r="C841" s="121"/>
      <c r="D841" s="121"/>
      <c r="E841" s="160"/>
      <c r="F841" s="134"/>
      <c r="G841" s="848"/>
      <c r="H841" s="635"/>
    </row>
    <row r="842" spans="1:8" ht="14.25" customHeight="1" x14ac:dyDescent="0.3">
      <c r="A842" s="507"/>
      <c r="B842" s="630"/>
      <c r="C842" s="676" t="s">
        <v>209</v>
      </c>
      <c r="D842" s="677"/>
      <c r="E842" s="192"/>
      <c r="F842" s="134"/>
      <c r="G842" s="848"/>
      <c r="H842" s="635"/>
    </row>
    <row r="843" spans="1:8" ht="24.75" customHeight="1" x14ac:dyDescent="0.3">
      <c r="A843" s="507"/>
      <c r="B843" s="630"/>
      <c r="C843" s="249" t="s">
        <v>25</v>
      </c>
      <c r="D843" s="125"/>
      <c r="E843" s="123"/>
      <c r="F843" s="96"/>
      <c r="G843" s="848"/>
      <c r="H843" s="635"/>
    </row>
    <row r="844" spans="1:8" ht="105" customHeight="1" x14ac:dyDescent="0.3">
      <c r="A844" s="507"/>
      <c r="B844" s="630"/>
      <c r="C844" s="249" t="s">
        <v>27</v>
      </c>
      <c r="D844" s="416">
        <f xml:space="preserve"> SUM(Interviews!K18:L18, Interviews!D29)</f>
        <v>0</v>
      </c>
      <c r="E844" s="346" t="str">
        <f>IF(OR(D843="", D844="", D844=0), "", MIN(D843/D844, 1))</f>
        <v/>
      </c>
      <c r="F844" s="405">
        <f>IF(E844="", 0, ROUND(E844*5, 0))</f>
        <v>0</v>
      </c>
      <c r="G844" s="848"/>
      <c r="H844" s="635"/>
    </row>
    <row r="845" spans="1:8" ht="4.5" customHeight="1" x14ac:dyDescent="0.3">
      <c r="A845" s="344"/>
      <c r="B845" s="113"/>
      <c r="C845" s="71"/>
      <c r="D845" s="71"/>
      <c r="E845" s="69"/>
      <c r="F845" s="69"/>
      <c r="G845" s="432"/>
      <c r="H845" s="635"/>
    </row>
    <row r="846" spans="1:8" ht="28.8" customHeight="1" x14ac:dyDescent="0.3">
      <c r="A846" s="300">
        <v>10.199999999999999</v>
      </c>
      <c r="B846" s="825" t="s">
        <v>162</v>
      </c>
      <c r="C846" s="825"/>
      <c r="D846" s="825"/>
      <c r="E846" s="325"/>
      <c r="F846" s="227" t="s">
        <v>122</v>
      </c>
      <c r="G846" s="835" t="s">
        <v>717</v>
      </c>
      <c r="H846" s="635"/>
    </row>
    <row r="847" spans="1:8" ht="14.4" customHeight="1" x14ac:dyDescent="0.3">
      <c r="A847" s="501" t="s">
        <v>16</v>
      </c>
      <c r="B847" s="776" t="s">
        <v>839</v>
      </c>
      <c r="C847" s="795"/>
      <c r="D847" s="795"/>
      <c r="E847" s="126"/>
      <c r="F847" s="49"/>
      <c r="G847" s="836"/>
      <c r="H847" s="635"/>
    </row>
    <row r="848" spans="1:8" ht="154.80000000000001" customHeight="1" x14ac:dyDescent="0.3">
      <c r="A848" s="526"/>
      <c r="B848" s="660"/>
      <c r="C848" s="661"/>
      <c r="D848" s="662"/>
      <c r="E848" s="146"/>
      <c r="F848" s="415">
        <f>IF(E847="yes",5,0)</f>
        <v>0</v>
      </c>
      <c r="G848" s="836"/>
      <c r="H848" s="635"/>
    </row>
    <row r="849" spans="1:8" ht="14.4" customHeight="1" x14ac:dyDescent="0.3">
      <c r="A849" s="293">
        <v>10.3</v>
      </c>
      <c r="B849" s="791" t="s">
        <v>163</v>
      </c>
      <c r="C849" s="792"/>
      <c r="D849" s="793"/>
      <c r="E849" s="268"/>
      <c r="F849" s="285" t="s">
        <v>140</v>
      </c>
      <c r="G849" s="837" t="s">
        <v>679</v>
      </c>
      <c r="H849" s="635"/>
    </row>
    <row r="850" spans="1:8" ht="14.4" customHeight="1" x14ac:dyDescent="0.3">
      <c r="A850" s="499" t="s">
        <v>19</v>
      </c>
      <c r="B850" s="695" t="s">
        <v>839</v>
      </c>
      <c r="C850" s="696"/>
      <c r="D850" s="697"/>
      <c r="E850" s="119"/>
      <c r="F850" s="42"/>
      <c r="G850" s="848"/>
      <c r="H850" s="635"/>
    </row>
    <row r="851" spans="1:8" ht="14.25" customHeight="1" x14ac:dyDescent="0.3">
      <c r="A851" s="507"/>
      <c r="B851" s="630"/>
      <c r="C851" s="61"/>
      <c r="D851" s="61"/>
      <c r="E851" s="140"/>
      <c r="F851" s="96"/>
      <c r="G851" s="848"/>
      <c r="H851" s="635"/>
    </row>
    <row r="852" spans="1:8" ht="14.25" customHeight="1" x14ac:dyDescent="0.3">
      <c r="A852" s="507"/>
      <c r="B852" s="630"/>
      <c r="C852" s="676" t="s">
        <v>209</v>
      </c>
      <c r="D852" s="677"/>
      <c r="E852" s="123"/>
      <c r="F852" s="5"/>
      <c r="G852" s="848"/>
      <c r="H852" s="635"/>
    </row>
    <row r="853" spans="1:8" ht="24.75" customHeight="1" x14ac:dyDescent="0.3">
      <c r="A853" s="507"/>
      <c r="B853" s="630"/>
      <c r="C853" s="249" t="s">
        <v>25</v>
      </c>
      <c r="D853" s="125"/>
      <c r="E853" s="123"/>
      <c r="F853" s="5"/>
      <c r="G853" s="848"/>
      <c r="H853" s="635"/>
    </row>
    <row r="854" spans="1:8" ht="114" customHeight="1" x14ac:dyDescent="0.3">
      <c r="A854" s="507"/>
      <c r="B854" s="630"/>
      <c r="C854" s="249" t="s">
        <v>27</v>
      </c>
      <c r="D854" s="416">
        <f>Interviews!M18 + Interviews!D28 + Interviews!D29</f>
        <v>0</v>
      </c>
      <c r="E854" s="346" t="str">
        <f>IF(OR(D853="", D854="", D854=0), "", MIN(D853/D854, 1))</f>
        <v/>
      </c>
      <c r="F854" s="405">
        <f>IF(E854="", 0, ROUND(E854*10, 0))</f>
        <v>0</v>
      </c>
      <c r="G854" s="848"/>
      <c r="H854" s="635"/>
    </row>
    <row r="855" spans="1:8" ht="4.5" customHeight="1" x14ac:dyDescent="0.3">
      <c r="A855" s="344"/>
      <c r="B855" s="109"/>
      <c r="C855" s="71"/>
      <c r="D855" s="71"/>
      <c r="E855" s="201"/>
      <c r="F855" s="77"/>
      <c r="G855" s="1057"/>
      <c r="H855" s="635"/>
    </row>
    <row r="856" spans="1:8" ht="14.4" customHeight="1" x14ac:dyDescent="0.3">
      <c r="A856" s="433">
        <v>10.4</v>
      </c>
      <c r="B856" s="818" t="s">
        <v>164</v>
      </c>
      <c r="C856" s="819"/>
      <c r="D856" s="820"/>
      <c r="E856" s="227"/>
      <c r="F856" s="241" t="s">
        <v>165</v>
      </c>
      <c r="G856" s="837" t="s">
        <v>873</v>
      </c>
      <c r="H856" s="635"/>
    </row>
    <row r="857" spans="1:8" ht="14.4" customHeight="1" x14ac:dyDescent="0.3">
      <c r="A857" s="499" t="s">
        <v>16</v>
      </c>
      <c r="B857" s="715" t="s">
        <v>839</v>
      </c>
      <c r="C857" s="814"/>
      <c r="D857" s="815"/>
      <c r="E857" s="126"/>
      <c r="F857" s="96"/>
      <c r="G857" s="838"/>
      <c r="H857" s="635"/>
    </row>
    <row r="858" spans="1:8" ht="250.2" customHeight="1" x14ac:dyDescent="0.3">
      <c r="A858" s="526"/>
      <c r="B858" s="1063"/>
      <c r="C858" s="1064"/>
      <c r="D858" s="1065"/>
      <c r="E858" s="108"/>
      <c r="F858" s="439">
        <f>IF(E857="n/a","N/A",IF(E857="s&amp;l",10,IF(OR(E857="safety(S)",E857="loss(L)"),5,IF(E857="no",0,0))))</f>
        <v>0</v>
      </c>
      <c r="G858" s="839"/>
      <c r="H858" s="635"/>
    </row>
    <row r="859" spans="1:8" ht="28.8" customHeight="1" x14ac:dyDescent="0.3">
      <c r="A859" s="293">
        <v>10.5</v>
      </c>
      <c r="B859" s="791" t="s">
        <v>166</v>
      </c>
      <c r="C859" s="792"/>
      <c r="D859" s="793"/>
      <c r="E859" s="268"/>
      <c r="F859" s="285" t="s">
        <v>140</v>
      </c>
      <c r="G859" s="837" t="s">
        <v>778</v>
      </c>
      <c r="H859" s="635"/>
    </row>
    <row r="860" spans="1:8" ht="14.4" customHeight="1" x14ac:dyDescent="0.3">
      <c r="A860" s="499" t="s">
        <v>19</v>
      </c>
      <c r="B860" s="695" t="s">
        <v>839</v>
      </c>
      <c r="C860" s="696"/>
      <c r="D860" s="697"/>
      <c r="E860" s="119"/>
      <c r="F860" s="42"/>
      <c r="G860" s="848"/>
      <c r="H860" s="635"/>
    </row>
    <row r="861" spans="1:8" ht="14.25" customHeight="1" x14ac:dyDescent="0.3">
      <c r="A861" s="507"/>
      <c r="B861" s="630"/>
      <c r="C861" s="121"/>
      <c r="D861" s="121"/>
      <c r="E861" s="160"/>
      <c r="F861" s="134"/>
      <c r="G861" s="848"/>
      <c r="H861" s="635"/>
    </row>
    <row r="862" spans="1:8" ht="14.25" customHeight="1" x14ac:dyDescent="0.3">
      <c r="A862" s="507"/>
      <c r="B862" s="630"/>
      <c r="C862" s="676" t="s">
        <v>209</v>
      </c>
      <c r="D862" s="677"/>
      <c r="E862" s="123"/>
      <c r="F862" s="5"/>
      <c r="G862" s="848"/>
      <c r="H862" s="635"/>
    </row>
    <row r="863" spans="1:8" ht="24.75" customHeight="1" x14ac:dyDescent="0.3">
      <c r="A863" s="507"/>
      <c r="B863" s="630"/>
      <c r="C863" s="249" t="s">
        <v>25</v>
      </c>
      <c r="D863" s="125"/>
      <c r="E863" s="123"/>
      <c r="F863" s="5"/>
      <c r="G863" s="848"/>
      <c r="H863" s="635"/>
    </row>
    <row r="864" spans="1:8" ht="116.4" customHeight="1" x14ac:dyDescent="0.3">
      <c r="A864" s="507"/>
      <c r="B864" s="630"/>
      <c r="C864" s="249" t="s">
        <v>27</v>
      </c>
      <c r="D864" s="416">
        <f>Interviews!$H$18</f>
        <v>0</v>
      </c>
      <c r="E864" s="346" t="str">
        <f>IF(OR(D863="", D864="", D864=0), "", MIN(D863/D864, 1))</f>
        <v/>
      </c>
      <c r="F864" s="405">
        <f>IF(E864="", 0, ROUND(E864*10, 0))</f>
        <v>0</v>
      </c>
      <c r="G864" s="848"/>
      <c r="H864" s="635"/>
    </row>
    <row r="865" spans="1:9" ht="4.5" customHeight="1" x14ac:dyDescent="0.3">
      <c r="A865" s="344"/>
      <c r="B865" s="109"/>
      <c r="C865" s="71"/>
      <c r="D865" s="71"/>
      <c r="E865" s="65"/>
      <c r="F865" s="65"/>
      <c r="G865" s="1057"/>
      <c r="H865" s="635"/>
    </row>
    <row r="866" spans="1:9" ht="28.8" customHeight="1" x14ac:dyDescent="0.3">
      <c r="A866" s="433">
        <v>10.6</v>
      </c>
      <c r="B866" s="651" t="s">
        <v>167</v>
      </c>
      <c r="C866" s="1042"/>
      <c r="D866" s="1043"/>
      <c r="E866" s="227"/>
      <c r="F866" s="241" t="s">
        <v>51</v>
      </c>
      <c r="G866" s="840" t="s">
        <v>874</v>
      </c>
      <c r="H866" s="635"/>
    </row>
    <row r="867" spans="1:9" ht="14.4" customHeight="1" x14ac:dyDescent="0.3">
      <c r="A867" s="499" t="s">
        <v>19</v>
      </c>
      <c r="B867" s="695" t="s">
        <v>839</v>
      </c>
      <c r="C867" s="696"/>
      <c r="D867" s="696"/>
      <c r="E867" s="183"/>
      <c r="F867" s="96"/>
      <c r="G867" s="838"/>
      <c r="H867" s="635"/>
    </row>
    <row r="868" spans="1:9" ht="14.25" customHeight="1" x14ac:dyDescent="0.3">
      <c r="A868" s="507"/>
      <c r="B868" s="630"/>
      <c r="C868" s="400"/>
      <c r="D868" s="400"/>
      <c r="E868" s="129"/>
      <c r="F868" s="96"/>
      <c r="G868" s="838"/>
      <c r="H868" s="635"/>
    </row>
    <row r="869" spans="1:9" ht="14.25" customHeight="1" x14ac:dyDescent="0.3">
      <c r="A869" s="507"/>
      <c r="B869" s="630"/>
      <c r="C869" s="1044" t="s">
        <v>209</v>
      </c>
      <c r="D869" s="1045"/>
      <c r="E869" s="77"/>
      <c r="F869" s="96"/>
      <c r="G869" s="838"/>
      <c r="H869" s="635"/>
    </row>
    <row r="870" spans="1:9" ht="28.65" customHeight="1" x14ac:dyDescent="0.3">
      <c r="A870" s="507"/>
      <c r="B870" s="630"/>
      <c r="C870" s="249" t="s">
        <v>203</v>
      </c>
      <c r="D870" s="417"/>
      <c r="E870" s="77"/>
      <c r="F870" s="96"/>
      <c r="G870" s="838"/>
      <c r="H870" s="635"/>
    </row>
    <row r="871" spans="1:9" ht="121.8" customHeight="1" x14ac:dyDescent="0.3">
      <c r="A871" s="507"/>
      <c r="B871" s="630"/>
      <c r="C871" s="249" t="s">
        <v>27</v>
      </c>
      <c r="D871" s="418">
        <f>Interviews!$H$18</f>
        <v>0</v>
      </c>
      <c r="E871" s="351" t="str">
        <f>IF(OR(D870="", D871="", D871=0), "", MIN(D870/D871, 1))</f>
        <v/>
      </c>
      <c r="F871" s="405">
        <f>IF(E867="N/A", "N/A", IF(E867="", IF(E871=1, 10, 0), ""))</f>
        <v>0</v>
      </c>
      <c r="G871" s="838"/>
      <c r="H871" s="635"/>
    </row>
    <row r="872" spans="1:9" ht="4.5" customHeight="1" x14ac:dyDescent="0.3">
      <c r="A872" s="545"/>
      <c r="B872" s="1066"/>
      <c r="C872" s="1067"/>
      <c r="D872" s="1068"/>
      <c r="E872" s="629"/>
      <c r="F872" s="404"/>
      <c r="G872" s="839"/>
      <c r="H872" s="635"/>
    </row>
    <row r="873" spans="1:9" ht="14.4" customHeight="1" x14ac:dyDescent="0.3">
      <c r="A873" s="293">
        <v>10.7</v>
      </c>
      <c r="B873" s="326" t="s">
        <v>168</v>
      </c>
      <c r="C873" s="497"/>
      <c r="D873" s="498"/>
      <c r="E873" s="285"/>
      <c r="F873" s="227" t="s">
        <v>45</v>
      </c>
      <c r="G873" s="840" t="s">
        <v>718</v>
      </c>
      <c r="H873" s="635"/>
    </row>
    <row r="874" spans="1:9" ht="14.4" customHeight="1" x14ac:dyDescent="0.3">
      <c r="A874" s="499" t="s">
        <v>19</v>
      </c>
      <c r="B874" s="695" t="s">
        <v>839</v>
      </c>
      <c r="C874" s="696"/>
      <c r="D874" s="697"/>
      <c r="E874" s="119"/>
      <c r="F874" s="148"/>
      <c r="G874" s="1058"/>
      <c r="H874" s="635"/>
    </row>
    <row r="875" spans="1:9" ht="14.25" customHeight="1" x14ac:dyDescent="0.3">
      <c r="A875" s="507"/>
      <c r="B875" s="630"/>
      <c r="C875" s="121"/>
      <c r="D875" s="121"/>
      <c r="E875" s="160"/>
      <c r="F875" s="132"/>
      <c r="G875" s="1058"/>
      <c r="H875" s="635"/>
    </row>
    <row r="876" spans="1:9" ht="14.25" customHeight="1" x14ac:dyDescent="0.3">
      <c r="A876" s="507"/>
      <c r="B876" s="630"/>
      <c r="C876" s="676" t="s">
        <v>209</v>
      </c>
      <c r="D876" s="677"/>
      <c r="E876" s="123"/>
      <c r="F876" s="5"/>
      <c r="G876" s="1058"/>
      <c r="H876" s="635"/>
    </row>
    <row r="877" spans="1:9" ht="27" customHeight="1" x14ac:dyDescent="0.3">
      <c r="A877" s="507"/>
      <c r="B877" s="630"/>
      <c r="C877" s="249" t="s">
        <v>25</v>
      </c>
      <c r="D877" s="125"/>
      <c r="E877" s="123"/>
      <c r="F877" s="5"/>
      <c r="G877" s="1058"/>
      <c r="H877" s="635"/>
    </row>
    <row r="878" spans="1:9" ht="135" customHeight="1" x14ac:dyDescent="0.3">
      <c r="A878" s="507"/>
      <c r="B878" s="630"/>
      <c r="C878" s="249" t="s">
        <v>27</v>
      </c>
      <c r="D878" s="418">
        <f>Interviews!M18 + Interviews!D28 + Interviews!D29</f>
        <v>0</v>
      </c>
      <c r="E878" s="351" t="str">
        <f>IF(OR(D877="", D878="", D878=0), "", MIN(D877/D878, 1))</f>
        <v/>
      </c>
      <c r="F878" s="414">
        <f>IF(E878="", 0, ROUND(E878*10, 0))</f>
        <v>0</v>
      </c>
      <c r="G878" s="1058"/>
      <c r="H878" s="635"/>
      <c r="I878" s="3" t="s">
        <v>30</v>
      </c>
    </row>
    <row r="879" spans="1:9" ht="4.5" customHeight="1" x14ac:dyDescent="0.3">
      <c r="A879" s="344"/>
      <c r="B879" s="113"/>
      <c r="C879" s="71"/>
      <c r="D879" s="71"/>
      <c r="E879" s="74"/>
      <c r="F879" s="74"/>
      <c r="G879" s="1059"/>
      <c r="H879" s="635"/>
      <c r="I879" s="33"/>
    </row>
    <row r="880" spans="1:9" ht="14.4" customHeight="1" x14ac:dyDescent="0.3">
      <c r="A880" s="300">
        <v>10.8</v>
      </c>
      <c r="B880" s="716" t="s">
        <v>169</v>
      </c>
      <c r="C880" s="800"/>
      <c r="D880" s="801"/>
      <c r="E880" s="227"/>
      <c r="F880" s="241" t="s">
        <v>122</v>
      </c>
      <c r="G880" s="840" t="s">
        <v>719</v>
      </c>
      <c r="H880" s="635"/>
      <c r="I880" s="33"/>
    </row>
    <row r="881" spans="1:8" ht="14.4" customHeight="1" x14ac:dyDescent="0.3">
      <c r="A881" s="501" t="s">
        <v>19</v>
      </c>
      <c r="B881" s="776" t="s">
        <v>839</v>
      </c>
      <c r="C881" s="795"/>
      <c r="D881" s="796"/>
      <c r="E881" s="203"/>
      <c r="F881" s="148"/>
      <c r="G881" s="1058"/>
      <c r="H881" s="635"/>
    </row>
    <row r="882" spans="1:8" ht="14.25" customHeight="1" x14ac:dyDescent="0.3">
      <c r="A882" s="507"/>
      <c r="B882" s="630"/>
      <c r="C882" s="121"/>
      <c r="D882" s="181"/>
      <c r="E882" s="112"/>
      <c r="F882" s="96"/>
      <c r="G882" s="1058"/>
      <c r="H882" s="635"/>
    </row>
    <row r="883" spans="1:8" ht="14.25" customHeight="1" x14ac:dyDescent="0.3">
      <c r="A883" s="507"/>
      <c r="B883" s="630"/>
      <c r="C883" s="676" t="s">
        <v>209</v>
      </c>
      <c r="D883" s="677"/>
      <c r="E883" s="123"/>
      <c r="F883" s="96"/>
      <c r="G883" s="1058"/>
      <c r="H883" s="635"/>
    </row>
    <row r="884" spans="1:8" ht="27" customHeight="1" x14ac:dyDescent="0.3">
      <c r="A884" s="507"/>
      <c r="B884" s="630"/>
      <c r="C884" s="249" t="s">
        <v>25</v>
      </c>
      <c r="D884" s="125"/>
      <c r="E884" s="123"/>
      <c r="F884" s="96"/>
      <c r="G884" s="1058"/>
      <c r="H884" s="635"/>
    </row>
    <row r="885" spans="1:8" ht="116.4" customHeight="1" x14ac:dyDescent="0.3">
      <c r="A885" s="507"/>
      <c r="B885" s="630"/>
      <c r="C885" s="249" t="s">
        <v>27</v>
      </c>
      <c r="D885" s="416">
        <f>Interviews!M18 + Interviews!D28 + Interviews!D29</f>
        <v>0</v>
      </c>
      <c r="E885" s="346" t="str">
        <f>IF(OR(D884="", D885="", D885=0), "", MIN(D884/D885, 1))</f>
        <v/>
      </c>
      <c r="F885" s="405">
        <f>IF(E885="", 0, IF(E885&gt;=0.8, 5, 0))</f>
        <v>0</v>
      </c>
      <c r="G885" s="1058"/>
      <c r="H885" s="635"/>
    </row>
    <row r="886" spans="1:8" ht="4.5" customHeight="1" x14ac:dyDescent="0.3">
      <c r="A886" s="344"/>
      <c r="B886" s="109"/>
      <c r="C886" s="71"/>
      <c r="D886" s="71"/>
      <c r="E886" s="65"/>
      <c r="F886" s="65"/>
      <c r="G886" s="1059"/>
      <c r="H886" s="635"/>
    </row>
    <row r="887" spans="1:8" ht="28.8" customHeight="1" x14ac:dyDescent="0.3">
      <c r="A887" s="299">
        <v>10.9</v>
      </c>
      <c r="B887" s="818" t="s">
        <v>170</v>
      </c>
      <c r="C887" s="819"/>
      <c r="D887" s="820"/>
      <c r="E887" s="227"/>
      <c r="F887" s="241" t="s">
        <v>171</v>
      </c>
      <c r="G887" s="840" t="s">
        <v>280</v>
      </c>
      <c r="H887" s="635"/>
    </row>
    <row r="888" spans="1:8" ht="14.4" customHeight="1" x14ac:dyDescent="0.3">
      <c r="A888" s="501" t="s">
        <v>16</v>
      </c>
      <c r="B888" s="776" t="s">
        <v>839</v>
      </c>
      <c r="C888" s="795"/>
      <c r="D888" s="795"/>
      <c r="E888" s="183"/>
      <c r="F888" s="96"/>
      <c r="G888" s="838"/>
      <c r="H888" s="635"/>
    </row>
    <row r="889" spans="1:8" ht="187.2" customHeight="1" x14ac:dyDescent="0.3">
      <c r="A889" s="526"/>
      <c r="B889" s="660"/>
      <c r="C889" s="661"/>
      <c r="D889" s="662"/>
      <c r="E889" s="146"/>
      <c r="F889" s="413">
        <f>IF(E888="yes",10,IF(E888="N/A","N/A",0))</f>
        <v>0</v>
      </c>
      <c r="G889" s="839"/>
      <c r="H889" s="635"/>
    </row>
    <row r="890" spans="1:8" ht="14.4" customHeight="1" x14ac:dyDescent="0.3">
      <c r="A890" s="546">
        <v>10.1</v>
      </c>
      <c r="B890" s="698" t="s">
        <v>172</v>
      </c>
      <c r="C890" s="699"/>
      <c r="D890" s="700"/>
      <c r="E890" s="232"/>
      <c r="F890" s="285" t="s">
        <v>48</v>
      </c>
      <c r="G890" s="840" t="s">
        <v>720</v>
      </c>
      <c r="H890" s="635"/>
    </row>
    <row r="891" spans="1:8" ht="14.4" customHeight="1" x14ac:dyDescent="0.3">
      <c r="A891" s="499" t="s">
        <v>16</v>
      </c>
      <c r="B891" s="695" t="s">
        <v>839</v>
      </c>
      <c r="C891" s="696"/>
      <c r="D891" s="696"/>
      <c r="E891" s="126"/>
      <c r="F891" s="107"/>
      <c r="G891" s="1058"/>
      <c r="H891" s="635"/>
    </row>
    <row r="892" spans="1:8" ht="14.25" customHeight="1" x14ac:dyDescent="0.3">
      <c r="A892" s="507"/>
      <c r="B892" s="630"/>
      <c r="C892" s="121"/>
      <c r="D892" s="181"/>
      <c r="E892" s="58"/>
      <c r="F892" s="96"/>
      <c r="G892" s="1058"/>
      <c r="H892" s="635"/>
    </row>
    <row r="893" spans="1:8" ht="14.25" customHeight="1" x14ac:dyDescent="0.3">
      <c r="A893" s="507"/>
      <c r="B893" s="630"/>
      <c r="C893" s="676" t="s">
        <v>209</v>
      </c>
      <c r="D893" s="677"/>
      <c r="E893" s="123"/>
      <c r="F893" s="96"/>
      <c r="G893" s="1058"/>
      <c r="H893" s="635"/>
    </row>
    <row r="894" spans="1:8" ht="29.25" customHeight="1" x14ac:dyDescent="0.3">
      <c r="A894" s="507"/>
      <c r="B894" s="630"/>
      <c r="C894" s="249" t="s">
        <v>173</v>
      </c>
      <c r="D894" s="125"/>
      <c r="E894" s="123"/>
      <c r="F894" s="96"/>
      <c r="G894" s="1058"/>
      <c r="H894" s="635"/>
    </row>
    <row r="895" spans="1:8" ht="109.8" customHeight="1" x14ac:dyDescent="0.3">
      <c r="A895" s="507"/>
      <c r="B895" s="630"/>
      <c r="C895" s="249" t="s">
        <v>174</v>
      </c>
      <c r="D895" s="125"/>
      <c r="E895" s="346" t="str">
        <f>IF(OR(D894="", D895="", D895=0), "", MIN(D894/D895, 1))</f>
        <v/>
      </c>
      <c r="F895" s="405">
        <f>IF(E891="", IF(E895="", 0, E895*20), "N/A")</f>
        <v>0</v>
      </c>
      <c r="G895" s="1058"/>
      <c r="H895" s="635"/>
    </row>
    <row r="896" spans="1:8" ht="4.5" customHeight="1" x14ac:dyDescent="0.3">
      <c r="A896" s="344"/>
      <c r="B896" s="109"/>
      <c r="C896" s="71"/>
      <c r="D896" s="71"/>
      <c r="E896" s="74"/>
      <c r="F896" s="69"/>
      <c r="G896" s="1059"/>
      <c r="H896" s="635"/>
    </row>
    <row r="897" spans="1:8" ht="28.8" customHeight="1" x14ac:dyDescent="0.3">
      <c r="A897" s="543">
        <v>10.11</v>
      </c>
      <c r="B897" s="651" t="s">
        <v>175</v>
      </c>
      <c r="C897" s="1042"/>
      <c r="D897" s="1043"/>
      <c r="E897" s="227"/>
      <c r="F897" s="227" t="s">
        <v>45</v>
      </c>
      <c r="G897" s="840" t="s">
        <v>721</v>
      </c>
      <c r="H897" s="635"/>
    </row>
    <row r="898" spans="1:8" ht="14.4" customHeight="1" x14ac:dyDescent="0.3">
      <c r="A898" s="499" t="s">
        <v>19</v>
      </c>
      <c r="B898" s="695" t="s">
        <v>839</v>
      </c>
      <c r="C898" s="696"/>
      <c r="D898" s="696"/>
      <c r="E898" s="126"/>
      <c r="F898" s="134"/>
      <c r="G898" s="1058"/>
      <c r="H898" s="635"/>
    </row>
    <row r="899" spans="1:8" ht="14.25" customHeight="1" x14ac:dyDescent="0.3">
      <c r="A899" s="507"/>
      <c r="B899" s="630"/>
      <c r="C899" s="121"/>
      <c r="D899" s="121"/>
      <c r="E899" s="160"/>
      <c r="F899" s="134"/>
      <c r="G899" s="1058"/>
      <c r="H899" s="635"/>
    </row>
    <row r="900" spans="1:8" ht="14.25" customHeight="1" x14ac:dyDescent="0.3">
      <c r="A900" s="507"/>
      <c r="B900" s="630"/>
      <c r="C900" s="676" t="s">
        <v>209</v>
      </c>
      <c r="D900" s="677"/>
      <c r="E900" s="192"/>
      <c r="F900" s="132"/>
      <c r="G900" s="1060"/>
      <c r="H900" s="635"/>
    </row>
    <row r="901" spans="1:8" ht="24.6" customHeight="1" x14ac:dyDescent="0.3">
      <c r="A901" s="507"/>
      <c r="B901" s="630"/>
      <c r="C901" s="249" t="s">
        <v>25</v>
      </c>
      <c r="D901" s="125"/>
      <c r="E901" s="123"/>
      <c r="F901" s="96"/>
      <c r="G901" s="1058"/>
      <c r="H901" s="635"/>
    </row>
    <row r="902" spans="1:8" ht="105" customHeight="1" x14ac:dyDescent="0.3">
      <c r="A902" s="507"/>
      <c r="B902" s="630"/>
      <c r="C902" s="249" t="s">
        <v>27</v>
      </c>
      <c r="D902" s="416">
        <f>Interviews!M18 + Interviews!D28 + Interviews!D29</f>
        <v>0</v>
      </c>
      <c r="E902" s="353" t="str">
        <f>IF(OR(D901="", D902="", D902=0), "", MIN(D901/D902, 1))</f>
        <v/>
      </c>
      <c r="F902" s="405">
        <f>IF(E898="", IF(E902="", 0, E902*10), "N/A")</f>
        <v>0</v>
      </c>
      <c r="G902" s="1058"/>
      <c r="H902" s="635"/>
    </row>
    <row r="903" spans="1:8" ht="4.5" customHeight="1" x14ac:dyDescent="0.3">
      <c r="A903" s="344"/>
      <c r="B903" s="113"/>
      <c r="C903" s="71"/>
      <c r="D903" s="205"/>
      <c r="E903" s="77"/>
      <c r="F903" s="69"/>
      <c r="G903" s="1059"/>
      <c r="H903" s="635"/>
    </row>
    <row r="904" spans="1:8" ht="14.25" customHeight="1" x14ac:dyDescent="0.3">
      <c r="A904" s="342"/>
      <c r="B904" s="94"/>
      <c r="C904" s="168"/>
      <c r="E904" s="159"/>
      <c r="F904" s="96"/>
    </row>
    <row r="905" spans="1:8" ht="14.25" customHeight="1" x14ac:dyDescent="0.3">
      <c r="A905" s="327"/>
      <c r="B905" s="262" t="s">
        <v>312</v>
      </c>
      <c r="C905" s="259"/>
      <c r="D905" s="259"/>
      <c r="E905" s="208"/>
      <c r="F905" s="422">
        <v>115</v>
      </c>
      <c r="G905" s="210"/>
    </row>
    <row r="906" spans="1:8" ht="14.25" customHeight="1" x14ac:dyDescent="0.3">
      <c r="A906" s="327"/>
      <c r="B906" s="262" t="s">
        <v>287</v>
      </c>
      <c r="C906" s="259"/>
      <c r="D906" s="259"/>
      <c r="E906" s="208"/>
      <c r="F906" s="423">
        <f>115 - (IF(F858="N/A",10,0) + IF(F871="N/A",10,0) + IF(F889="N/A",10,0) + IF(F895="N/A",20,0) + IF(F902="N/A",10,0))</f>
        <v>115</v>
      </c>
      <c r="G906" s="210"/>
    </row>
    <row r="907" spans="1:8" ht="14.25" customHeight="1" thickBot="1" x14ac:dyDescent="0.35">
      <c r="A907" s="327"/>
      <c r="B907" s="262" t="s">
        <v>313</v>
      </c>
      <c r="C907" s="259"/>
      <c r="D907" s="259"/>
      <c r="E907" s="208"/>
      <c r="F907" s="421">
        <f>SUM(
IF(ISNUMBER(F837),ROUND(F837,0),0),
IF(ISNUMBER(F844),ROUND(F844,0),0),
IF(ISNUMBER(F848),ROUND(F848,0),0),
IF(ISNUMBER(F854),ROUND(F854,0),0),
IF(ISNUMBER(F858),ROUND(F858,0),0),
IF(ISNUMBER(F864),ROUND(F864,0),0),
IF(ISNUMBER(F871),ROUND(F871,0),0),
IF(ISNUMBER(F878),ROUND(F878,0),0),
IF(ISNUMBER(F885),ROUND(F885,0),0),
IF(ISNUMBER(F889),ROUND(F889,0),0),
IF(ISNUMBER(F895),ROUND(F895,0),0),
IF(ISNUMBER(F902),ROUND(F902,0),0)
)</f>
        <v>0</v>
      </c>
      <c r="G907" s="210"/>
    </row>
    <row r="908" spans="1:8" ht="14.25" customHeight="1" thickTop="1" x14ac:dyDescent="0.3">
      <c r="A908" s="327"/>
      <c r="B908" s="264" t="s">
        <v>314</v>
      </c>
      <c r="C908" s="259"/>
      <c r="D908" s="259"/>
      <c r="E908" s="208"/>
      <c r="F908" s="350">
        <f>F907 / F906</f>
        <v>0</v>
      </c>
      <c r="G908" s="210"/>
    </row>
    <row r="909" spans="1:8" ht="14.25" customHeight="1" x14ac:dyDescent="0.3">
      <c r="A909" s="345"/>
      <c r="E909" s="4"/>
      <c r="F909" s="5"/>
    </row>
    <row r="910" spans="1:8" ht="14.25" customHeight="1" x14ac:dyDescent="0.3">
      <c r="A910" s="345"/>
      <c r="E910" s="4"/>
      <c r="F910" s="5"/>
    </row>
    <row r="911" spans="1:8" ht="14.25" customHeight="1" x14ac:dyDescent="0.3">
      <c r="A911" s="345"/>
      <c r="E911" s="4"/>
      <c r="F911" s="5"/>
    </row>
    <row r="912" spans="1:8" ht="14.25" customHeight="1" x14ac:dyDescent="0.3">
      <c r="A912" s="345"/>
      <c r="E912" s="4"/>
      <c r="F912" s="5"/>
    </row>
    <row r="913" spans="1:7" ht="14.25" customHeight="1" x14ac:dyDescent="0.3">
      <c r="A913" s="345"/>
      <c r="E913" s="4"/>
      <c r="F913" s="5"/>
      <c r="G913" s="6" t="s">
        <v>30</v>
      </c>
    </row>
    <row r="914" spans="1:7" ht="14.25" customHeight="1" x14ac:dyDescent="0.3">
      <c r="A914" s="345"/>
      <c r="E914" s="4"/>
      <c r="F914" s="5"/>
    </row>
    <row r="915" spans="1:7" ht="14.25" customHeight="1" x14ac:dyDescent="0.3">
      <c r="A915" s="345"/>
      <c r="E915" s="4"/>
      <c r="F915" s="5"/>
    </row>
    <row r="916" spans="1:7" ht="14.25" customHeight="1" x14ac:dyDescent="0.3">
      <c r="A916" s="345"/>
      <c r="E916" s="4"/>
      <c r="F916" s="5"/>
    </row>
    <row r="917" spans="1:7" ht="14.25" customHeight="1" x14ac:dyDescent="0.3">
      <c r="A917" s="345"/>
      <c r="E917" s="4"/>
      <c r="F917" s="5"/>
    </row>
    <row r="918" spans="1:7" ht="14.25" customHeight="1" x14ac:dyDescent="0.3">
      <c r="A918" s="345"/>
      <c r="E918" s="4"/>
      <c r="F918" s="5"/>
    </row>
    <row r="919" spans="1:7" ht="14.25" customHeight="1" x14ac:dyDescent="0.3">
      <c r="A919" s="345"/>
      <c r="E919" s="4"/>
      <c r="F919" s="5"/>
    </row>
    <row r="920" spans="1:7" ht="14.25" customHeight="1" x14ac:dyDescent="0.3">
      <c r="A920" s="345"/>
      <c r="E920" s="4"/>
      <c r="F920" s="5"/>
    </row>
    <row r="921" spans="1:7" ht="14.25" customHeight="1" x14ac:dyDescent="0.3">
      <c r="A921" s="345"/>
      <c r="E921" s="4"/>
      <c r="F921" s="5"/>
    </row>
    <row r="922" spans="1:7" ht="14.25" customHeight="1" x14ac:dyDescent="0.3">
      <c r="A922" s="345"/>
      <c r="E922" s="4"/>
      <c r="F922" s="5"/>
    </row>
    <row r="923" spans="1:7" ht="14.25" customHeight="1" x14ac:dyDescent="0.3">
      <c r="A923" s="345"/>
      <c r="E923" s="4"/>
      <c r="F923" s="5"/>
    </row>
    <row r="924" spans="1:7" ht="14.25" customHeight="1" x14ac:dyDescent="0.3">
      <c r="A924" s="345"/>
      <c r="E924" s="4"/>
      <c r="F924" s="5"/>
    </row>
    <row r="925" spans="1:7" ht="14.25" customHeight="1" x14ac:dyDescent="0.3">
      <c r="A925" s="345"/>
      <c r="E925" s="4"/>
      <c r="F925" s="5"/>
    </row>
    <row r="926" spans="1:7" ht="14.25" customHeight="1" x14ac:dyDescent="0.3">
      <c r="A926" s="345"/>
      <c r="E926" s="4"/>
      <c r="F926" s="5"/>
    </row>
    <row r="927" spans="1:7" ht="14.25" customHeight="1" x14ac:dyDescent="0.3">
      <c r="A927" s="345"/>
      <c r="E927" s="4"/>
      <c r="F927" s="5"/>
    </row>
    <row r="928" spans="1:7" ht="14.25" customHeight="1" x14ac:dyDescent="0.3">
      <c r="A928" s="345"/>
      <c r="E928" s="4"/>
      <c r="F928" s="5"/>
    </row>
    <row r="929" spans="1:6" ht="14.25" customHeight="1" x14ac:dyDescent="0.3">
      <c r="A929" s="345"/>
      <c r="E929" s="4"/>
      <c r="F929" s="5"/>
    </row>
    <row r="930" spans="1:6" ht="14.25" customHeight="1" x14ac:dyDescent="0.3">
      <c r="A930" s="345"/>
      <c r="E930" s="4"/>
      <c r="F930" s="5"/>
    </row>
    <row r="931" spans="1:6" ht="14.25" customHeight="1" x14ac:dyDescent="0.3">
      <c r="A931" s="345"/>
      <c r="E931" s="4"/>
      <c r="F931" s="5"/>
    </row>
    <row r="932" spans="1:6" ht="14.25" customHeight="1" x14ac:dyDescent="0.3">
      <c r="A932" s="345"/>
      <c r="E932" s="4"/>
      <c r="F932" s="5"/>
    </row>
    <row r="933" spans="1:6" ht="14.25" customHeight="1" x14ac:dyDescent="0.3">
      <c r="A933" s="345"/>
      <c r="E933" s="4"/>
      <c r="F933" s="5"/>
    </row>
    <row r="934" spans="1:6" ht="14.25" customHeight="1" x14ac:dyDescent="0.3">
      <c r="A934" s="345"/>
      <c r="E934" s="4"/>
      <c r="F934" s="5"/>
    </row>
    <row r="935" spans="1:6" ht="14.25" customHeight="1" x14ac:dyDescent="0.3">
      <c r="A935" s="345"/>
      <c r="E935" s="4"/>
      <c r="F935" s="5"/>
    </row>
    <row r="936" spans="1:6" ht="14.25" customHeight="1" x14ac:dyDescent="0.3">
      <c r="A936" s="345"/>
      <c r="E936" s="4"/>
      <c r="F936" s="5"/>
    </row>
    <row r="937" spans="1:6" ht="14.25" customHeight="1" x14ac:dyDescent="0.3">
      <c r="A937" s="345"/>
      <c r="E937" s="4"/>
      <c r="F937" s="5"/>
    </row>
    <row r="938" spans="1:6" ht="14.25" customHeight="1" x14ac:dyDescent="0.3">
      <c r="A938" s="345"/>
      <c r="E938" s="4"/>
      <c r="F938" s="5"/>
    </row>
    <row r="939" spans="1:6" ht="14.25" customHeight="1" x14ac:dyDescent="0.3">
      <c r="A939" s="345"/>
      <c r="E939" s="4"/>
      <c r="F939" s="5"/>
    </row>
    <row r="940" spans="1:6" ht="14.25" customHeight="1" x14ac:dyDescent="0.3">
      <c r="A940" s="345"/>
      <c r="E940" s="4"/>
      <c r="F940" s="5"/>
    </row>
    <row r="941" spans="1:6" ht="14.25" customHeight="1" x14ac:dyDescent="0.3">
      <c r="A941" s="345"/>
      <c r="E941" s="4"/>
      <c r="F941" s="5"/>
    </row>
    <row r="942" spans="1:6" ht="14.25" customHeight="1" x14ac:dyDescent="0.3">
      <c r="A942" s="345"/>
      <c r="E942" s="4"/>
      <c r="F942" s="5"/>
    </row>
    <row r="943" spans="1:6" ht="14.25" customHeight="1" x14ac:dyDescent="0.3">
      <c r="A943" s="345"/>
      <c r="E943" s="4"/>
      <c r="F943" s="5"/>
    </row>
    <row r="944" spans="1:6" ht="14.25" customHeight="1" x14ac:dyDescent="0.3">
      <c r="A944" s="345"/>
      <c r="E944" s="4"/>
      <c r="F944" s="5"/>
    </row>
    <row r="945" spans="1:6" ht="14.25" customHeight="1" x14ac:dyDescent="0.3">
      <c r="A945" s="345"/>
      <c r="E945" s="4"/>
      <c r="F945" s="5"/>
    </row>
    <row r="946" spans="1:6" ht="14.25" customHeight="1" x14ac:dyDescent="0.3">
      <c r="A946" s="345"/>
      <c r="E946" s="4"/>
      <c r="F946" s="5"/>
    </row>
    <row r="947" spans="1:6" ht="14.25" customHeight="1" x14ac:dyDescent="0.3">
      <c r="A947" s="345"/>
      <c r="E947" s="4"/>
      <c r="F947" s="5"/>
    </row>
    <row r="948" spans="1:6" ht="14.25" customHeight="1" x14ac:dyDescent="0.3">
      <c r="A948" s="345"/>
      <c r="E948" s="4"/>
      <c r="F948" s="5"/>
    </row>
    <row r="949" spans="1:6" ht="14.25" customHeight="1" x14ac:dyDescent="0.3">
      <c r="A949" s="345"/>
      <c r="E949" s="4"/>
      <c r="F949" s="5"/>
    </row>
    <row r="950" spans="1:6" ht="14.25" customHeight="1" x14ac:dyDescent="0.3">
      <c r="A950" s="345"/>
      <c r="E950" s="4"/>
      <c r="F950" s="5"/>
    </row>
    <row r="951" spans="1:6" ht="14.25" customHeight="1" x14ac:dyDescent="0.3">
      <c r="A951" s="345"/>
      <c r="E951" s="4"/>
      <c r="F951" s="5"/>
    </row>
    <row r="952" spans="1:6" ht="14.25" customHeight="1" x14ac:dyDescent="0.3">
      <c r="A952" s="345"/>
      <c r="E952" s="4"/>
      <c r="F952" s="5"/>
    </row>
    <row r="953" spans="1:6" ht="14.25" customHeight="1" x14ac:dyDescent="0.3">
      <c r="A953" s="345"/>
      <c r="E953" s="4"/>
      <c r="F953" s="5"/>
    </row>
    <row r="954" spans="1:6" ht="14.25" customHeight="1" x14ac:dyDescent="0.3">
      <c r="A954" s="345"/>
      <c r="E954" s="4"/>
      <c r="F954" s="5"/>
    </row>
    <row r="955" spans="1:6" ht="14.25" customHeight="1" x14ac:dyDescent="0.3">
      <c r="A955" s="345"/>
      <c r="E955" s="4"/>
      <c r="F955" s="5"/>
    </row>
    <row r="956" spans="1:6" ht="14.25" customHeight="1" x14ac:dyDescent="0.3">
      <c r="A956" s="345"/>
      <c r="E956" s="4"/>
      <c r="F956" s="5"/>
    </row>
    <row r="957" spans="1:6" ht="14.25" customHeight="1" x14ac:dyDescent="0.3">
      <c r="A957" s="345"/>
      <c r="E957" s="4"/>
      <c r="F957" s="5"/>
    </row>
    <row r="958" spans="1:6" ht="14.25" customHeight="1" x14ac:dyDescent="0.3">
      <c r="A958" s="345"/>
      <c r="E958" s="4"/>
      <c r="F958" s="5"/>
    </row>
    <row r="959" spans="1:6" ht="14.25" customHeight="1" x14ac:dyDescent="0.3">
      <c r="A959" s="345"/>
      <c r="E959" s="4"/>
      <c r="F959" s="5"/>
    </row>
    <row r="960" spans="1:6" ht="14.25" customHeight="1" x14ac:dyDescent="0.3">
      <c r="A960" s="345"/>
      <c r="E960" s="4"/>
      <c r="F960" s="5"/>
    </row>
    <row r="961" spans="1:6" ht="14.25" customHeight="1" x14ac:dyDescent="0.3">
      <c r="A961" s="345"/>
      <c r="E961" s="4"/>
      <c r="F961" s="5"/>
    </row>
    <row r="962" spans="1:6" ht="14.25" customHeight="1" x14ac:dyDescent="0.3">
      <c r="A962" s="345"/>
      <c r="E962" s="4"/>
      <c r="F962" s="5"/>
    </row>
    <row r="963" spans="1:6" ht="14.25" customHeight="1" x14ac:dyDescent="0.3">
      <c r="A963" s="345"/>
      <c r="E963" s="4"/>
      <c r="F963" s="5"/>
    </row>
    <row r="964" spans="1:6" ht="14.25" customHeight="1" x14ac:dyDescent="0.3">
      <c r="A964" s="345"/>
      <c r="E964" s="4"/>
      <c r="F964" s="5"/>
    </row>
    <row r="965" spans="1:6" ht="14.25" customHeight="1" x14ac:dyDescent="0.3">
      <c r="A965" s="345"/>
      <c r="E965" s="4"/>
      <c r="F965" s="5"/>
    </row>
    <row r="966" spans="1:6" ht="14.25" customHeight="1" x14ac:dyDescent="0.3">
      <c r="A966" s="345"/>
      <c r="E966" s="4"/>
      <c r="F966" s="5"/>
    </row>
    <row r="967" spans="1:6" ht="14.25" customHeight="1" x14ac:dyDescent="0.3">
      <c r="A967" s="345"/>
      <c r="E967" s="4"/>
      <c r="F967" s="5"/>
    </row>
    <row r="968" spans="1:6" ht="14.25" customHeight="1" x14ac:dyDescent="0.3">
      <c r="A968" s="345"/>
      <c r="E968" s="4"/>
      <c r="F968" s="5"/>
    </row>
    <row r="969" spans="1:6" ht="14.25" customHeight="1" x14ac:dyDescent="0.3">
      <c r="A969" s="345"/>
      <c r="E969" s="4"/>
      <c r="F969" s="5"/>
    </row>
    <row r="970" spans="1:6" ht="14.25" customHeight="1" x14ac:dyDescent="0.3">
      <c r="A970" s="345"/>
      <c r="E970" s="4"/>
      <c r="F970" s="5"/>
    </row>
    <row r="971" spans="1:6" ht="14.25" customHeight="1" x14ac:dyDescent="0.3">
      <c r="A971" s="345"/>
      <c r="E971" s="4"/>
      <c r="F971" s="5"/>
    </row>
    <row r="972" spans="1:6" ht="14.25" customHeight="1" x14ac:dyDescent="0.3">
      <c r="A972" s="345"/>
      <c r="E972" s="4"/>
      <c r="F972" s="5"/>
    </row>
    <row r="973" spans="1:6" ht="14.25" customHeight="1" x14ac:dyDescent="0.3">
      <c r="A973" s="345"/>
      <c r="E973" s="4"/>
      <c r="F973" s="5"/>
    </row>
    <row r="974" spans="1:6" ht="14.25" customHeight="1" x14ac:dyDescent="0.3">
      <c r="A974" s="345"/>
      <c r="E974" s="4"/>
      <c r="F974" s="5"/>
    </row>
    <row r="975" spans="1:6" ht="14.25" customHeight="1" x14ac:dyDescent="0.3">
      <c r="A975" s="345"/>
      <c r="E975" s="4"/>
      <c r="F975" s="5"/>
    </row>
    <row r="976" spans="1:6" ht="14.25" customHeight="1" x14ac:dyDescent="0.3">
      <c r="A976" s="345"/>
      <c r="E976" s="4"/>
      <c r="F976" s="5"/>
    </row>
    <row r="977" spans="1:6" ht="14.25" customHeight="1" x14ac:dyDescent="0.3">
      <c r="A977" s="345"/>
      <c r="E977" s="4"/>
      <c r="F977" s="5"/>
    </row>
    <row r="978" spans="1:6" ht="14.25" customHeight="1" x14ac:dyDescent="0.3">
      <c r="A978" s="345"/>
      <c r="E978" s="4"/>
      <c r="F978" s="5"/>
    </row>
    <row r="979" spans="1:6" ht="14.25" customHeight="1" x14ac:dyDescent="0.3">
      <c r="A979" s="345"/>
      <c r="E979" s="4"/>
      <c r="F979" s="5"/>
    </row>
    <row r="980" spans="1:6" ht="14.25" customHeight="1" x14ac:dyDescent="0.3">
      <c r="A980" s="345"/>
      <c r="E980" s="4"/>
      <c r="F980" s="5"/>
    </row>
    <row r="981" spans="1:6" ht="14.25" customHeight="1" x14ac:dyDescent="0.3">
      <c r="A981" s="345"/>
      <c r="E981" s="4"/>
      <c r="F981" s="5"/>
    </row>
    <row r="982" spans="1:6" ht="14.25" customHeight="1" x14ac:dyDescent="0.3">
      <c r="A982" s="345"/>
      <c r="E982" s="4"/>
      <c r="F982" s="5"/>
    </row>
    <row r="983" spans="1:6" ht="14.25" customHeight="1" x14ac:dyDescent="0.3">
      <c r="A983" s="345"/>
      <c r="E983" s="4"/>
      <c r="F983" s="5"/>
    </row>
    <row r="984" spans="1:6" ht="14.25" customHeight="1" x14ac:dyDescent="0.3">
      <c r="A984" s="345"/>
      <c r="E984" s="4"/>
      <c r="F984" s="5"/>
    </row>
    <row r="985" spans="1:6" ht="14.25" customHeight="1" x14ac:dyDescent="0.3">
      <c r="A985" s="345"/>
      <c r="E985" s="4"/>
      <c r="F985" s="5"/>
    </row>
    <row r="986" spans="1:6" ht="14.25" customHeight="1" x14ac:dyDescent="0.3">
      <c r="A986" s="345"/>
      <c r="E986" s="4"/>
      <c r="F986" s="5"/>
    </row>
    <row r="987" spans="1:6" ht="14.25" customHeight="1" x14ac:dyDescent="0.3">
      <c r="A987" s="345"/>
      <c r="E987" s="4"/>
      <c r="F987" s="5"/>
    </row>
    <row r="988" spans="1:6" ht="14.25" customHeight="1" x14ac:dyDescent="0.3">
      <c r="A988" s="345"/>
      <c r="E988" s="4"/>
      <c r="F988" s="5"/>
    </row>
    <row r="989" spans="1:6" ht="14.25" customHeight="1" x14ac:dyDescent="0.3">
      <c r="A989" s="345"/>
      <c r="E989" s="4"/>
      <c r="F989" s="5"/>
    </row>
    <row r="990" spans="1:6" ht="14.25" customHeight="1" x14ac:dyDescent="0.3">
      <c r="A990" s="345"/>
      <c r="E990" s="4"/>
      <c r="F990" s="5"/>
    </row>
    <row r="991" spans="1:6" ht="14.25" customHeight="1" x14ac:dyDescent="0.3">
      <c r="A991" s="345"/>
      <c r="E991" s="4"/>
      <c r="F991" s="5"/>
    </row>
    <row r="992" spans="1:6" ht="14.25" customHeight="1" x14ac:dyDescent="0.3">
      <c r="A992" s="345"/>
      <c r="E992" s="4"/>
      <c r="F992" s="5"/>
    </row>
    <row r="993" spans="1:6" ht="14.25" customHeight="1" x14ac:dyDescent="0.3">
      <c r="A993" s="345"/>
      <c r="E993" s="4"/>
      <c r="F993" s="5"/>
    </row>
    <row r="994" spans="1:6" ht="14.25" customHeight="1" x14ac:dyDescent="0.3">
      <c r="A994" s="345"/>
      <c r="E994" s="4"/>
      <c r="F994" s="5"/>
    </row>
    <row r="995" spans="1:6" ht="14.25" customHeight="1" x14ac:dyDescent="0.3">
      <c r="A995" s="345"/>
      <c r="E995" s="4"/>
      <c r="F995" s="5"/>
    </row>
    <row r="996" spans="1:6" ht="14.25" customHeight="1" x14ac:dyDescent="0.3">
      <c r="A996" s="345"/>
      <c r="E996" s="4"/>
      <c r="F996" s="5"/>
    </row>
    <row r="997" spans="1:6" ht="14.25" customHeight="1" x14ac:dyDescent="0.3">
      <c r="A997" s="345"/>
      <c r="E997" s="4"/>
      <c r="F997" s="5"/>
    </row>
    <row r="998" spans="1:6" ht="14.25" customHeight="1" x14ac:dyDescent="0.3">
      <c r="A998" s="345"/>
      <c r="E998" s="4"/>
      <c r="F998" s="5"/>
    </row>
    <row r="999" spans="1:6" ht="14.25" customHeight="1" x14ac:dyDescent="0.3">
      <c r="A999" s="345"/>
      <c r="E999" s="4"/>
      <c r="F999" s="5"/>
    </row>
    <row r="1000" spans="1:6" ht="14.25" customHeight="1" x14ac:dyDescent="0.3">
      <c r="A1000" s="345"/>
      <c r="E1000" s="4"/>
      <c r="F1000" s="5"/>
    </row>
    <row r="1001" spans="1:6" ht="14.25" customHeight="1" x14ac:dyDescent="0.3">
      <c r="A1001" s="345"/>
      <c r="E1001" s="4"/>
      <c r="F1001" s="5"/>
    </row>
    <row r="1002" spans="1:6" ht="14.25" customHeight="1" x14ac:dyDescent="0.3">
      <c r="A1002" s="345"/>
      <c r="E1002" s="4"/>
      <c r="F1002" s="5"/>
    </row>
    <row r="1003" spans="1:6" ht="14.25" customHeight="1" x14ac:dyDescent="0.3">
      <c r="A1003" s="345"/>
      <c r="E1003" s="4"/>
      <c r="F1003" s="5"/>
    </row>
    <row r="1004" spans="1:6" ht="14.25" customHeight="1" x14ac:dyDescent="0.3">
      <c r="A1004" s="345"/>
      <c r="E1004" s="4"/>
      <c r="F1004" s="5"/>
    </row>
    <row r="1005" spans="1:6" ht="14.25" customHeight="1" x14ac:dyDescent="0.3">
      <c r="A1005" s="345"/>
      <c r="E1005" s="4"/>
      <c r="F1005" s="5"/>
    </row>
    <row r="1006" spans="1:6" ht="14.25" customHeight="1" x14ac:dyDescent="0.3">
      <c r="A1006" s="345"/>
      <c r="E1006" s="4"/>
      <c r="F1006" s="5"/>
    </row>
    <row r="1007" spans="1:6" ht="14.25" customHeight="1" x14ac:dyDescent="0.3">
      <c r="A1007" s="345"/>
      <c r="E1007" s="4"/>
      <c r="F1007" s="5"/>
    </row>
    <row r="1008" spans="1:6" ht="14.25" customHeight="1" x14ac:dyDescent="0.3">
      <c r="A1008" s="345"/>
      <c r="E1008" s="4"/>
      <c r="F1008" s="5"/>
    </row>
    <row r="1009" spans="1:6" ht="14.25" customHeight="1" x14ac:dyDescent="0.3">
      <c r="A1009" s="345"/>
      <c r="E1009" s="4"/>
      <c r="F1009" s="5"/>
    </row>
    <row r="1010" spans="1:6" ht="14.25" customHeight="1" x14ac:dyDescent="0.3">
      <c r="A1010" s="345"/>
      <c r="E1010" s="4"/>
      <c r="F1010" s="5"/>
    </row>
    <row r="1011" spans="1:6" ht="14.25" customHeight="1" x14ac:dyDescent="0.3">
      <c r="A1011" s="345"/>
      <c r="E1011" s="4"/>
      <c r="F1011" s="5"/>
    </row>
    <row r="1012" spans="1:6" ht="14.25" customHeight="1" x14ac:dyDescent="0.3">
      <c r="A1012" s="345"/>
      <c r="E1012" s="4"/>
      <c r="F1012" s="5"/>
    </row>
    <row r="1013" spans="1:6" ht="14.25" customHeight="1" x14ac:dyDescent="0.3">
      <c r="A1013" s="345"/>
      <c r="E1013" s="4"/>
      <c r="F1013" s="5"/>
    </row>
    <row r="1014" spans="1:6" ht="14.25" customHeight="1" x14ac:dyDescent="0.3">
      <c r="A1014" s="345"/>
      <c r="E1014" s="4"/>
      <c r="F1014" s="5"/>
    </row>
    <row r="1015" spans="1:6" ht="14.25" customHeight="1" x14ac:dyDescent="0.3">
      <c r="A1015" s="345"/>
      <c r="E1015" s="4"/>
      <c r="F1015" s="5"/>
    </row>
    <row r="1016" spans="1:6" ht="14.25" customHeight="1" x14ac:dyDescent="0.3">
      <c r="A1016" s="345"/>
      <c r="E1016" s="4"/>
      <c r="F1016" s="5"/>
    </row>
    <row r="1017" spans="1:6" ht="14.25" customHeight="1" x14ac:dyDescent="0.3">
      <c r="A1017" s="345"/>
      <c r="E1017" s="4"/>
      <c r="F1017" s="5"/>
    </row>
    <row r="1018" spans="1:6" ht="14.25" customHeight="1" x14ac:dyDescent="0.3">
      <c r="A1018" s="345"/>
      <c r="E1018" s="4"/>
      <c r="F1018" s="5"/>
    </row>
    <row r="1019" spans="1:6" ht="14.25" customHeight="1" x14ac:dyDescent="0.3">
      <c r="A1019" s="345"/>
      <c r="E1019" s="4"/>
      <c r="F1019" s="5"/>
    </row>
    <row r="1020" spans="1:6" ht="14.25" customHeight="1" x14ac:dyDescent="0.3">
      <c r="A1020" s="345"/>
      <c r="E1020" s="4"/>
      <c r="F1020" s="5"/>
    </row>
    <row r="1021" spans="1:6" ht="14.25" customHeight="1" x14ac:dyDescent="0.3">
      <c r="A1021" s="345"/>
      <c r="E1021" s="4"/>
      <c r="F1021" s="5"/>
    </row>
    <row r="1022" spans="1:6" ht="14.25" customHeight="1" x14ac:dyDescent="0.3">
      <c r="A1022" s="345"/>
      <c r="E1022" s="4"/>
      <c r="F1022" s="5"/>
    </row>
    <row r="1023" spans="1:6" ht="14.25" customHeight="1" x14ac:dyDescent="0.3">
      <c r="A1023" s="345"/>
      <c r="E1023" s="4"/>
      <c r="F1023" s="5"/>
    </row>
    <row r="1024" spans="1:6" ht="14.25" customHeight="1" x14ac:dyDescent="0.3">
      <c r="A1024" s="345"/>
      <c r="E1024" s="4"/>
      <c r="F1024" s="5"/>
    </row>
    <row r="1025" spans="1:6" ht="14.25" customHeight="1" x14ac:dyDescent="0.3">
      <c r="A1025" s="345"/>
      <c r="E1025" s="4"/>
      <c r="F1025" s="5"/>
    </row>
    <row r="1026" spans="1:6" ht="14.25" customHeight="1" x14ac:dyDescent="0.3">
      <c r="A1026" s="345"/>
      <c r="E1026" s="4"/>
      <c r="F1026" s="5"/>
    </row>
    <row r="1027" spans="1:6" ht="14.25" customHeight="1" x14ac:dyDescent="0.3">
      <c r="A1027" s="345"/>
      <c r="E1027" s="4"/>
      <c r="F1027" s="5"/>
    </row>
    <row r="1028" spans="1:6" ht="14.25" customHeight="1" x14ac:dyDescent="0.3">
      <c r="A1028" s="345"/>
      <c r="E1028" s="4"/>
      <c r="F1028" s="5"/>
    </row>
    <row r="1029" spans="1:6" ht="14.25" customHeight="1" x14ac:dyDescent="0.3">
      <c r="A1029" s="345"/>
      <c r="E1029" s="4"/>
      <c r="F1029" s="5"/>
    </row>
    <row r="1030" spans="1:6" ht="14.25" customHeight="1" x14ac:dyDescent="0.3">
      <c r="A1030" s="345"/>
      <c r="E1030" s="4"/>
      <c r="F1030" s="5"/>
    </row>
    <row r="1031" spans="1:6" ht="14.25" customHeight="1" x14ac:dyDescent="0.3">
      <c r="A1031" s="345"/>
      <c r="E1031" s="4"/>
      <c r="F1031" s="5"/>
    </row>
    <row r="1032" spans="1:6" ht="14.25" customHeight="1" x14ac:dyDescent="0.3">
      <c r="A1032" s="345"/>
      <c r="E1032" s="4"/>
      <c r="F1032" s="5"/>
    </row>
    <row r="1033" spans="1:6" ht="14.25" customHeight="1" x14ac:dyDescent="0.3">
      <c r="A1033" s="345"/>
      <c r="E1033" s="4"/>
      <c r="F1033" s="5"/>
    </row>
    <row r="1034" spans="1:6" ht="14.25" customHeight="1" x14ac:dyDescent="0.3">
      <c r="A1034" s="345"/>
      <c r="E1034" s="4"/>
      <c r="F1034" s="5"/>
    </row>
    <row r="1035" spans="1:6" ht="14.25" customHeight="1" x14ac:dyDescent="0.3">
      <c r="A1035" s="345"/>
      <c r="E1035" s="4"/>
      <c r="F1035" s="5"/>
    </row>
    <row r="1036" spans="1:6" ht="14.25" customHeight="1" x14ac:dyDescent="0.3">
      <c r="A1036" s="345"/>
      <c r="E1036" s="4"/>
      <c r="F1036" s="5"/>
    </row>
    <row r="1037" spans="1:6" ht="14.25" customHeight="1" x14ac:dyDescent="0.3">
      <c r="A1037" s="345"/>
      <c r="E1037" s="4"/>
      <c r="F1037" s="5"/>
    </row>
    <row r="1038" spans="1:6" ht="14.25" customHeight="1" x14ac:dyDescent="0.3">
      <c r="A1038" s="345"/>
      <c r="E1038" s="4"/>
      <c r="F1038" s="5"/>
    </row>
    <row r="1039" spans="1:6" ht="14.25" customHeight="1" x14ac:dyDescent="0.3">
      <c r="A1039" s="345"/>
      <c r="E1039" s="4"/>
      <c r="F1039" s="5"/>
    </row>
    <row r="1040" spans="1:6" ht="14.25" customHeight="1" x14ac:dyDescent="0.3">
      <c r="A1040" s="345"/>
      <c r="E1040" s="4"/>
      <c r="F1040" s="5"/>
    </row>
    <row r="1041" spans="1:6" ht="14.25" customHeight="1" x14ac:dyDescent="0.3">
      <c r="A1041" s="345"/>
      <c r="E1041" s="4"/>
      <c r="F1041" s="5"/>
    </row>
    <row r="1042" spans="1:6" ht="14.25" customHeight="1" x14ac:dyDescent="0.3">
      <c r="A1042" s="345"/>
      <c r="E1042" s="4"/>
      <c r="F1042" s="5"/>
    </row>
    <row r="1043" spans="1:6" ht="14.25" customHeight="1" x14ac:dyDescent="0.3">
      <c r="A1043" s="345"/>
      <c r="E1043" s="4"/>
      <c r="F1043" s="5"/>
    </row>
    <row r="1044" spans="1:6" ht="14.25" customHeight="1" x14ac:dyDescent="0.3">
      <c r="A1044" s="345"/>
      <c r="E1044" s="4"/>
      <c r="F1044" s="5"/>
    </row>
    <row r="1045" spans="1:6" ht="14.25" customHeight="1" x14ac:dyDescent="0.3">
      <c r="A1045" s="345"/>
      <c r="E1045" s="4"/>
      <c r="F1045" s="5"/>
    </row>
    <row r="1046" spans="1:6" ht="14.25" customHeight="1" x14ac:dyDescent="0.3">
      <c r="A1046" s="345"/>
      <c r="E1046" s="4"/>
      <c r="F1046" s="5"/>
    </row>
    <row r="1047" spans="1:6" ht="14.25" customHeight="1" x14ac:dyDescent="0.3">
      <c r="A1047" s="345"/>
      <c r="E1047" s="4"/>
      <c r="F1047" s="5"/>
    </row>
    <row r="1048" spans="1:6" ht="14.25" customHeight="1" x14ac:dyDescent="0.3">
      <c r="A1048" s="345"/>
      <c r="E1048" s="4"/>
      <c r="F1048" s="5"/>
    </row>
    <row r="1049" spans="1:6" ht="14.25" customHeight="1" x14ac:dyDescent="0.3">
      <c r="A1049" s="345"/>
      <c r="E1049" s="4"/>
      <c r="F1049" s="5"/>
    </row>
    <row r="1050" spans="1:6" ht="14.25" customHeight="1" x14ac:dyDescent="0.3">
      <c r="A1050" s="345"/>
      <c r="E1050" s="4"/>
      <c r="F1050" s="5"/>
    </row>
    <row r="1051" spans="1:6" ht="14.25" customHeight="1" x14ac:dyDescent="0.3">
      <c r="A1051" s="345"/>
      <c r="E1051" s="4"/>
      <c r="F1051" s="5"/>
    </row>
    <row r="1052" spans="1:6" ht="14.25" customHeight="1" x14ac:dyDescent="0.3">
      <c r="A1052" s="345"/>
      <c r="E1052" s="4"/>
      <c r="F1052" s="5"/>
    </row>
    <row r="1053" spans="1:6" ht="14.25" customHeight="1" x14ac:dyDescent="0.3">
      <c r="A1053" s="345"/>
      <c r="E1053" s="4"/>
      <c r="F1053" s="5"/>
    </row>
    <row r="1054" spans="1:6" ht="14.25" customHeight="1" x14ac:dyDescent="0.3">
      <c r="A1054" s="345"/>
      <c r="E1054" s="4"/>
      <c r="F1054" s="5"/>
    </row>
    <row r="1055" spans="1:6" ht="14.25" customHeight="1" x14ac:dyDescent="0.3">
      <c r="A1055" s="345"/>
      <c r="E1055" s="4"/>
      <c r="F1055" s="5"/>
    </row>
    <row r="1056" spans="1:6" ht="14.25" customHeight="1" x14ac:dyDescent="0.3">
      <c r="A1056" s="345"/>
      <c r="E1056" s="4"/>
      <c r="F1056" s="5"/>
    </row>
    <row r="1057" spans="1:6" ht="14.25" customHeight="1" x14ac:dyDescent="0.3">
      <c r="A1057" s="345"/>
      <c r="E1057" s="4"/>
      <c r="F1057" s="5"/>
    </row>
    <row r="1058" spans="1:6" ht="14.25" customHeight="1" x14ac:dyDescent="0.3">
      <c r="A1058" s="345"/>
      <c r="E1058" s="4"/>
      <c r="F1058" s="5"/>
    </row>
    <row r="1059" spans="1:6" ht="14.25" customHeight="1" x14ac:dyDescent="0.3">
      <c r="A1059" s="345"/>
      <c r="E1059" s="4"/>
      <c r="F1059" s="5"/>
    </row>
    <row r="1060" spans="1:6" ht="14.25" customHeight="1" x14ac:dyDescent="0.3">
      <c r="A1060" s="345"/>
      <c r="E1060" s="4"/>
      <c r="F1060" s="5"/>
    </row>
    <row r="1061" spans="1:6" ht="14.25" customHeight="1" x14ac:dyDescent="0.3">
      <c r="A1061" s="345"/>
      <c r="E1061" s="4"/>
      <c r="F1061" s="5"/>
    </row>
    <row r="1062" spans="1:6" ht="14.25" customHeight="1" x14ac:dyDescent="0.3">
      <c r="A1062" s="345"/>
      <c r="E1062" s="4"/>
      <c r="F1062" s="5"/>
    </row>
    <row r="1063" spans="1:6" ht="14.25" customHeight="1" x14ac:dyDescent="0.3">
      <c r="A1063" s="345"/>
      <c r="E1063" s="4"/>
      <c r="F1063" s="5"/>
    </row>
    <row r="1064" spans="1:6" ht="14.25" customHeight="1" x14ac:dyDescent="0.3">
      <c r="A1064" s="345"/>
      <c r="E1064" s="4"/>
      <c r="F1064" s="5"/>
    </row>
    <row r="1065" spans="1:6" ht="14.25" customHeight="1" x14ac:dyDescent="0.3">
      <c r="A1065" s="345"/>
      <c r="E1065" s="4"/>
      <c r="F1065" s="5"/>
    </row>
    <row r="1066" spans="1:6" ht="14.25" customHeight="1" x14ac:dyDescent="0.3">
      <c r="A1066" s="345"/>
      <c r="E1066" s="4"/>
      <c r="F1066" s="5"/>
    </row>
    <row r="1067" spans="1:6" ht="14.25" customHeight="1" x14ac:dyDescent="0.3">
      <c r="A1067" s="345"/>
      <c r="E1067" s="4"/>
      <c r="F1067" s="5"/>
    </row>
    <row r="1068" spans="1:6" ht="14.25" customHeight="1" x14ac:dyDescent="0.3">
      <c r="A1068" s="345"/>
      <c r="E1068" s="4"/>
      <c r="F1068" s="5"/>
    </row>
    <row r="1069" spans="1:6" ht="14.25" customHeight="1" x14ac:dyDescent="0.3">
      <c r="A1069" s="345"/>
      <c r="E1069" s="4"/>
      <c r="F1069" s="5"/>
    </row>
    <row r="1070" spans="1:6" ht="14.25" customHeight="1" x14ac:dyDescent="0.3">
      <c r="A1070" s="345"/>
      <c r="E1070" s="4"/>
      <c r="F1070" s="5"/>
    </row>
    <row r="1071" spans="1:6" ht="14.25" customHeight="1" x14ac:dyDescent="0.3">
      <c r="A1071" s="345"/>
      <c r="E1071" s="4"/>
      <c r="F1071" s="5"/>
    </row>
    <row r="1072" spans="1:6" ht="14.25" customHeight="1" x14ac:dyDescent="0.3">
      <c r="A1072" s="345"/>
      <c r="E1072" s="4"/>
      <c r="F1072" s="5"/>
    </row>
    <row r="1073" spans="1:6" ht="14.25" customHeight="1" x14ac:dyDescent="0.3">
      <c r="A1073" s="345"/>
      <c r="E1073" s="4"/>
      <c r="F1073" s="5"/>
    </row>
    <row r="1074" spans="1:6" ht="14.25" customHeight="1" x14ac:dyDescent="0.3">
      <c r="A1074" s="345"/>
      <c r="E1074" s="4"/>
      <c r="F1074" s="5"/>
    </row>
    <row r="1075" spans="1:6" ht="14.25" customHeight="1" x14ac:dyDescent="0.3">
      <c r="A1075" s="345"/>
      <c r="E1075" s="4"/>
      <c r="F1075" s="5"/>
    </row>
    <row r="1076" spans="1:6" ht="14.25" customHeight="1" x14ac:dyDescent="0.3">
      <c r="A1076" s="345"/>
      <c r="E1076" s="4"/>
      <c r="F1076" s="5"/>
    </row>
    <row r="1077" spans="1:6" ht="14.25" customHeight="1" x14ac:dyDescent="0.3">
      <c r="A1077" s="345"/>
      <c r="E1077" s="4"/>
      <c r="F1077" s="5"/>
    </row>
    <row r="1078" spans="1:6" ht="14.25" customHeight="1" x14ac:dyDescent="0.3">
      <c r="A1078" s="345"/>
      <c r="E1078" s="4"/>
      <c r="F1078" s="5"/>
    </row>
    <row r="1079" spans="1:6" ht="14.25" customHeight="1" x14ac:dyDescent="0.3">
      <c r="A1079" s="345"/>
      <c r="E1079" s="4"/>
      <c r="F1079" s="5"/>
    </row>
    <row r="1080" spans="1:6" ht="14.25" customHeight="1" x14ac:dyDescent="0.3">
      <c r="A1080" s="345"/>
      <c r="E1080" s="4"/>
      <c r="F1080" s="5"/>
    </row>
    <row r="1081" spans="1:6" ht="14.25" customHeight="1" x14ac:dyDescent="0.3">
      <c r="A1081" s="345"/>
      <c r="E1081" s="4"/>
      <c r="F1081" s="5"/>
    </row>
    <row r="1082" spans="1:6" ht="14.25" customHeight="1" x14ac:dyDescent="0.3">
      <c r="A1082" s="345"/>
      <c r="E1082" s="4"/>
      <c r="F1082" s="5"/>
    </row>
    <row r="1083" spans="1:6" ht="14.25" customHeight="1" x14ac:dyDescent="0.3">
      <c r="A1083" s="345"/>
      <c r="E1083" s="4"/>
      <c r="F1083" s="5"/>
    </row>
    <row r="1084" spans="1:6" ht="14.25" customHeight="1" x14ac:dyDescent="0.3">
      <c r="A1084" s="345"/>
      <c r="E1084" s="4"/>
      <c r="F1084" s="5"/>
    </row>
    <row r="1085" spans="1:6" ht="14.25" customHeight="1" x14ac:dyDescent="0.3">
      <c r="A1085" s="345"/>
      <c r="E1085" s="4"/>
      <c r="F1085" s="5"/>
    </row>
    <row r="1086" spans="1:6" ht="14.25" customHeight="1" x14ac:dyDescent="0.3">
      <c r="A1086" s="345"/>
      <c r="E1086" s="4"/>
      <c r="F1086" s="5"/>
    </row>
    <row r="1087" spans="1:6" ht="14.25" customHeight="1" x14ac:dyDescent="0.3">
      <c r="A1087" s="345"/>
      <c r="E1087" s="4"/>
      <c r="F1087" s="5"/>
    </row>
    <row r="1088" spans="1:6" ht="14.25" customHeight="1" x14ac:dyDescent="0.3">
      <c r="A1088" s="345"/>
      <c r="E1088" s="4"/>
      <c r="F1088" s="5"/>
    </row>
    <row r="1089" spans="1:6" ht="14.25" customHeight="1" x14ac:dyDescent="0.3">
      <c r="A1089" s="345"/>
      <c r="E1089" s="4"/>
      <c r="F1089" s="5"/>
    </row>
    <row r="1090" spans="1:6" ht="14.25" customHeight="1" x14ac:dyDescent="0.3">
      <c r="A1090" s="345"/>
      <c r="E1090" s="4"/>
      <c r="F1090" s="5"/>
    </row>
    <row r="1091" spans="1:6" ht="14.25" customHeight="1" x14ac:dyDescent="0.3">
      <c r="A1091" s="345"/>
      <c r="E1091" s="4"/>
      <c r="F1091" s="5"/>
    </row>
    <row r="1092" spans="1:6" ht="14.25" customHeight="1" x14ac:dyDescent="0.3">
      <c r="A1092" s="345"/>
      <c r="E1092" s="4"/>
      <c r="F1092" s="5"/>
    </row>
    <row r="1093" spans="1:6" ht="14.25" customHeight="1" x14ac:dyDescent="0.3">
      <c r="A1093" s="345"/>
      <c r="E1093" s="4"/>
      <c r="F1093" s="5"/>
    </row>
    <row r="1094" spans="1:6" ht="14.25" customHeight="1" x14ac:dyDescent="0.3">
      <c r="A1094" s="345"/>
      <c r="E1094" s="4"/>
      <c r="F1094" s="5"/>
    </row>
    <row r="1095" spans="1:6" ht="14.25" customHeight="1" x14ac:dyDescent="0.3">
      <c r="A1095" s="345"/>
      <c r="E1095" s="4"/>
      <c r="F1095" s="5"/>
    </row>
    <row r="1096" spans="1:6" ht="14.25" customHeight="1" x14ac:dyDescent="0.3">
      <c r="A1096" s="345"/>
      <c r="E1096" s="4"/>
      <c r="F1096" s="5"/>
    </row>
    <row r="1097" spans="1:6" ht="14.25" customHeight="1" x14ac:dyDescent="0.3">
      <c r="A1097" s="345"/>
      <c r="E1097" s="4"/>
      <c r="F1097" s="5"/>
    </row>
    <row r="1098" spans="1:6" ht="14.25" customHeight="1" x14ac:dyDescent="0.3">
      <c r="A1098" s="345"/>
      <c r="E1098" s="4"/>
      <c r="F1098" s="5"/>
    </row>
    <row r="1099" spans="1:6" ht="14.25" customHeight="1" x14ac:dyDescent="0.3">
      <c r="A1099" s="345"/>
      <c r="E1099" s="4"/>
      <c r="F1099" s="5"/>
    </row>
    <row r="1100" spans="1:6" ht="14.25" customHeight="1" x14ac:dyDescent="0.3">
      <c r="A1100" s="345"/>
      <c r="E1100" s="4"/>
      <c r="F1100" s="5"/>
    </row>
    <row r="1101" spans="1:6" ht="14.25" customHeight="1" x14ac:dyDescent="0.3">
      <c r="A1101" s="345"/>
      <c r="E1101" s="4"/>
      <c r="F1101" s="5"/>
    </row>
    <row r="1102" spans="1:6" ht="14.25" customHeight="1" x14ac:dyDescent="0.3">
      <c r="A1102" s="345"/>
      <c r="E1102" s="4"/>
      <c r="F1102" s="5"/>
    </row>
    <row r="1103" spans="1:6" ht="14.25" customHeight="1" x14ac:dyDescent="0.3">
      <c r="A1103" s="345"/>
      <c r="E1103" s="4"/>
      <c r="F1103" s="5"/>
    </row>
    <row r="1104" spans="1:6" ht="14.25" customHeight="1" x14ac:dyDescent="0.3">
      <c r="A1104" s="345"/>
      <c r="E1104" s="4"/>
      <c r="F1104" s="5"/>
    </row>
    <row r="1105" spans="1:6" ht="14.25" customHeight="1" x14ac:dyDescent="0.3">
      <c r="A1105" s="345"/>
      <c r="E1105" s="4"/>
      <c r="F1105" s="5"/>
    </row>
    <row r="1106" spans="1:6" ht="14.25" customHeight="1" x14ac:dyDescent="0.3">
      <c r="A1106" s="345"/>
      <c r="E1106" s="4"/>
      <c r="F1106" s="5"/>
    </row>
    <row r="1107" spans="1:6" ht="14.25" customHeight="1" x14ac:dyDescent="0.3">
      <c r="A1107" s="345"/>
      <c r="E1107" s="4"/>
      <c r="F1107" s="5"/>
    </row>
    <row r="1108" spans="1:6" ht="14.25" customHeight="1" x14ac:dyDescent="0.3">
      <c r="A1108" s="345"/>
      <c r="E1108" s="4"/>
      <c r="F1108" s="5"/>
    </row>
  </sheetData>
  <sheetProtection algorithmName="SHA-512" hashValue="cQ6k+WF1PV6dU2J5RiMrsrgY9zjE8iyRgKrRmNkp8mQYnGx18K+hilzfyQVBCdPrqtawS50ottqeOhIx7lSBhQ==" saltValue="gmlpm7fU7rZv7r4q6IKw9A==" spinCount="100000" sheet="1" formatCells="0" formatColumns="0" formatRows="0"/>
  <customSheetViews>
    <customSheetView guid="{1F6092BF-79A8-41FC-90BB-80995E70DE06}" hiddenRows="1" topLeftCell="A73">
      <selection activeCell="J83" sqref="J83"/>
      <rowBreaks count="9" manualBreakCount="9">
        <brk id="107" max="16383" man="1"/>
        <brk id="226" max="16383" man="1"/>
        <brk id="343" max="16383" man="1"/>
        <brk id="421" max="16383" man="1"/>
        <brk id="503" max="16383" man="1"/>
        <brk id="584" max="16383" man="1"/>
        <brk id="661" max="16383" man="1"/>
        <brk id="749" max="16383" man="1"/>
        <brk id="826" max="16383" man="1"/>
      </rowBreaks>
      <pageMargins left="0.31496062992125984" right="0.31496062992125984" top="0.35433070866141736" bottom="0.35433070866141736" header="0" footer="0"/>
      <pageSetup orientation="landscape" r:id="rId1"/>
    </customSheetView>
  </customSheetViews>
  <mergeCells count="948">
    <mergeCell ref="B899:B902"/>
    <mergeCell ref="G849:G855"/>
    <mergeCell ref="G859:G865"/>
    <mergeCell ref="G873:G879"/>
    <mergeCell ref="G880:G886"/>
    <mergeCell ref="G897:G903"/>
    <mergeCell ref="G890:G896"/>
    <mergeCell ref="G5:G7"/>
    <mergeCell ref="G8:G13"/>
    <mergeCell ref="G46:G52"/>
    <mergeCell ref="G120:G126"/>
    <mergeCell ref="B841:B844"/>
    <mergeCell ref="B834:B837"/>
    <mergeCell ref="B851:B854"/>
    <mergeCell ref="B858:D858"/>
    <mergeCell ref="B872:D872"/>
    <mergeCell ref="B861:B864"/>
    <mergeCell ref="B875:B878"/>
    <mergeCell ref="B882:B885"/>
    <mergeCell ref="B889:D889"/>
    <mergeCell ref="B800:B803"/>
    <mergeCell ref="B807:B810"/>
    <mergeCell ref="B814:D814"/>
    <mergeCell ref="B815:D815"/>
    <mergeCell ref="A707:A708"/>
    <mergeCell ref="E707:E708"/>
    <mergeCell ref="F707:F708"/>
    <mergeCell ref="G669:G675"/>
    <mergeCell ref="B678:D678"/>
    <mergeCell ref="B681:D681"/>
    <mergeCell ref="B684:D684"/>
    <mergeCell ref="B737:D737"/>
    <mergeCell ref="B740:B743"/>
    <mergeCell ref="A692:A693"/>
    <mergeCell ref="B692:D692"/>
    <mergeCell ref="E692:E693"/>
    <mergeCell ref="F692:F693"/>
    <mergeCell ref="G685:G691"/>
    <mergeCell ref="G692:G699"/>
    <mergeCell ref="B676:D676"/>
    <mergeCell ref="B716:D716"/>
    <mergeCell ref="B709:D709"/>
    <mergeCell ref="B701:D701"/>
    <mergeCell ref="B694:D694"/>
    <mergeCell ref="B686:D686"/>
    <mergeCell ref="B683:D683"/>
    <mergeCell ref="B680:D680"/>
    <mergeCell ref="B677:D677"/>
    <mergeCell ref="B710:B713"/>
    <mergeCell ref="B717:B720"/>
    <mergeCell ref="G738:G744"/>
    <mergeCell ref="G722:G734"/>
    <mergeCell ref="B729:D730"/>
    <mergeCell ref="B724:B727"/>
    <mergeCell ref="G715:G721"/>
    <mergeCell ref="G707:G714"/>
    <mergeCell ref="G700:G706"/>
    <mergeCell ref="B707:D707"/>
    <mergeCell ref="B738:D738"/>
    <mergeCell ref="B735:D735"/>
    <mergeCell ref="B722:D722"/>
    <mergeCell ref="B715:D715"/>
    <mergeCell ref="B700:D700"/>
    <mergeCell ref="C711:D711"/>
    <mergeCell ref="C718:D718"/>
    <mergeCell ref="C725:D725"/>
    <mergeCell ref="C731:D731"/>
    <mergeCell ref="C741:D741"/>
    <mergeCell ref="B866:D866"/>
    <mergeCell ref="B880:D880"/>
    <mergeCell ref="B887:D887"/>
    <mergeCell ref="B890:D890"/>
    <mergeCell ref="B897:D897"/>
    <mergeCell ref="B848:D848"/>
    <mergeCell ref="B892:B895"/>
    <mergeCell ref="C876:D876"/>
    <mergeCell ref="C883:D883"/>
    <mergeCell ref="C893:D893"/>
    <mergeCell ref="C869:D869"/>
    <mergeCell ref="B868:B871"/>
    <mergeCell ref="A831:A832"/>
    <mergeCell ref="B832:D832"/>
    <mergeCell ref="E831:E832"/>
    <mergeCell ref="F831:F832"/>
    <mergeCell ref="B839:D839"/>
    <mergeCell ref="B805:D805"/>
    <mergeCell ref="B798:D798"/>
    <mergeCell ref="B791:D791"/>
    <mergeCell ref="B773:D773"/>
    <mergeCell ref="B812:D812"/>
    <mergeCell ref="B775:B778"/>
    <mergeCell ref="B783:D783"/>
    <mergeCell ref="B784:D784"/>
    <mergeCell ref="A783:A784"/>
    <mergeCell ref="F783:F784"/>
    <mergeCell ref="E783:E784"/>
    <mergeCell ref="B786:B789"/>
    <mergeCell ref="B793:B796"/>
    <mergeCell ref="B782:D782"/>
    <mergeCell ref="B780:D780"/>
    <mergeCell ref="A523:A524"/>
    <mergeCell ref="A508:A509"/>
    <mergeCell ref="B531:D531"/>
    <mergeCell ref="B538:D538"/>
    <mergeCell ref="B545:D545"/>
    <mergeCell ref="G565:G571"/>
    <mergeCell ref="B552:D552"/>
    <mergeCell ref="B559:D559"/>
    <mergeCell ref="B562:D562"/>
    <mergeCell ref="B565:D565"/>
    <mergeCell ref="G545:G551"/>
    <mergeCell ref="G552:G558"/>
    <mergeCell ref="B517:D517"/>
    <mergeCell ref="B525:D525"/>
    <mergeCell ref="B532:D532"/>
    <mergeCell ref="B539:D539"/>
    <mergeCell ref="B546:D546"/>
    <mergeCell ref="B553:D553"/>
    <mergeCell ref="E523:E524"/>
    <mergeCell ref="F523:F524"/>
    <mergeCell ref="F508:F509"/>
    <mergeCell ref="C527:D527"/>
    <mergeCell ref="A488:A489"/>
    <mergeCell ref="B489:D489"/>
    <mergeCell ref="E488:E489"/>
    <mergeCell ref="F488:F489"/>
    <mergeCell ref="G332:G338"/>
    <mergeCell ref="B507:D507"/>
    <mergeCell ref="B492:D492"/>
    <mergeCell ref="B469:B472"/>
    <mergeCell ref="B474:D474"/>
    <mergeCell ref="B481:D481"/>
    <mergeCell ref="B475:D475"/>
    <mergeCell ref="B482:D482"/>
    <mergeCell ref="B490:D490"/>
    <mergeCell ref="B493:D493"/>
    <mergeCell ref="B491:D491"/>
    <mergeCell ref="B494:B497"/>
    <mergeCell ref="B483:B486"/>
    <mergeCell ref="B476:B479"/>
    <mergeCell ref="G492:G498"/>
    <mergeCell ref="A432:A433"/>
    <mergeCell ref="F432:F433"/>
    <mergeCell ref="G432:G445"/>
    <mergeCell ref="G446:G458"/>
    <mergeCell ref="F459:F460"/>
    <mergeCell ref="G459:G480"/>
    <mergeCell ref="G481:G487"/>
    <mergeCell ref="B461:D461"/>
    <mergeCell ref="B448:B451"/>
    <mergeCell ref="B442:B444"/>
    <mergeCell ref="B467:D467"/>
    <mergeCell ref="B468:D468"/>
    <mergeCell ref="B455:B457"/>
    <mergeCell ref="B462:B465"/>
    <mergeCell ref="C455:D455"/>
    <mergeCell ref="C463:D463"/>
    <mergeCell ref="B426:D426"/>
    <mergeCell ref="B425:D425"/>
    <mergeCell ref="B434:D434"/>
    <mergeCell ref="B430:D430"/>
    <mergeCell ref="B429:D429"/>
    <mergeCell ref="B432:D432"/>
    <mergeCell ref="B433:D433"/>
    <mergeCell ref="B431:D431"/>
    <mergeCell ref="B427:D427"/>
    <mergeCell ref="B428:D428"/>
    <mergeCell ref="B435:B438"/>
    <mergeCell ref="B447:D447"/>
    <mergeCell ref="B446:D446"/>
    <mergeCell ref="B508:D508"/>
    <mergeCell ref="B516:D516"/>
    <mergeCell ref="B523:D523"/>
    <mergeCell ref="B524:D524"/>
    <mergeCell ref="B510:D510"/>
    <mergeCell ref="E508:E509"/>
    <mergeCell ref="C519:D519"/>
    <mergeCell ref="B440:D441"/>
    <mergeCell ref="B453:D454"/>
    <mergeCell ref="B459:D459"/>
    <mergeCell ref="B460:D460"/>
    <mergeCell ref="B488:D488"/>
    <mergeCell ref="G572:G578"/>
    <mergeCell ref="B566:D566"/>
    <mergeCell ref="B563:D563"/>
    <mergeCell ref="B560:D560"/>
    <mergeCell ref="B561:D561"/>
    <mergeCell ref="B564:D564"/>
    <mergeCell ref="G508:G515"/>
    <mergeCell ref="G516:G522"/>
    <mergeCell ref="B572:D572"/>
    <mergeCell ref="B573:D573"/>
    <mergeCell ref="B574:B577"/>
    <mergeCell ref="G559:G561"/>
    <mergeCell ref="B511:B514"/>
    <mergeCell ref="B526:B529"/>
    <mergeCell ref="B533:B536"/>
    <mergeCell ref="B540:B543"/>
    <mergeCell ref="B547:B550"/>
    <mergeCell ref="B567:B570"/>
    <mergeCell ref="G523:G530"/>
    <mergeCell ref="B554:B557"/>
    <mergeCell ref="F611:F612"/>
    <mergeCell ref="B613:D613"/>
    <mergeCell ref="B614:D614"/>
    <mergeCell ref="G604:G610"/>
    <mergeCell ref="G621:G626"/>
    <mergeCell ref="G627:G632"/>
    <mergeCell ref="G633:G635"/>
    <mergeCell ref="B605:D605"/>
    <mergeCell ref="B604:D604"/>
    <mergeCell ref="B623:B625"/>
    <mergeCell ref="B629:B631"/>
    <mergeCell ref="B606:B609"/>
    <mergeCell ref="C607:D607"/>
    <mergeCell ref="C623:D623"/>
    <mergeCell ref="C629:D629"/>
    <mergeCell ref="A589:A590"/>
    <mergeCell ref="B589:D589"/>
    <mergeCell ref="B590:D590"/>
    <mergeCell ref="E589:E590"/>
    <mergeCell ref="F589:F590"/>
    <mergeCell ref="B591:D591"/>
    <mergeCell ref="E636:E637"/>
    <mergeCell ref="F636:F637"/>
    <mergeCell ref="G644:G650"/>
    <mergeCell ref="A636:A637"/>
    <mergeCell ref="G636:G643"/>
    <mergeCell ref="B639:B642"/>
    <mergeCell ref="B646:B649"/>
    <mergeCell ref="B634:D634"/>
    <mergeCell ref="B633:D633"/>
    <mergeCell ref="B627:D627"/>
    <mergeCell ref="B622:D622"/>
    <mergeCell ref="B621:D621"/>
    <mergeCell ref="B628:D628"/>
    <mergeCell ref="B619:D619"/>
    <mergeCell ref="B620:D620"/>
    <mergeCell ref="B616:D616"/>
    <mergeCell ref="B617:D617"/>
    <mergeCell ref="A611:A612"/>
    <mergeCell ref="A321:A322"/>
    <mergeCell ref="F321:F322"/>
    <mergeCell ref="G321:G324"/>
    <mergeCell ref="B373:D373"/>
    <mergeCell ref="G365:G370"/>
    <mergeCell ref="G354:G364"/>
    <mergeCell ref="B356:B358"/>
    <mergeCell ref="B361:B363"/>
    <mergeCell ref="B360:D360"/>
    <mergeCell ref="B367:B369"/>
    <mergeCell ref="B355:D355"/>
    <mergeCell ref="B349:D349"/>
    <mergeCell ref="G348:G353"/>
    <mergeCell ref="C367:D367"/>
    <mergeCell ref="B371:D371"/>
    <mergeCell ref="B372:D372"/>
    <mergeCell ref="B366:D366"/>
    <mergeCell ref="C350:D350"/>
    <mergeCell ref="B354:D354"/>
    <mergeCell ref="C356:D356"/>
    <mergeCell ref="C361:D361"/>
    <mergeCell ref="G371:G373"/>
    <mergeCell ref="B334:B337"/>
    <mergeCell ref="B350:B352"/>
    <mergeCell ref="E246:E247"/>
    <mergeCell ref="F246:F247"/>
    <mergeCell ref="A246:A247"/>
    <mergeCell ref="C201:D201"/>
    <mergeCell ref="C217:D217"/>
    <mergeCell ref="F194:F197"/>
    <mergeCell ref="F201:F204"/>
    <mergeCell ref="G191:G198"/>
    <mergeCell ref="B217:B220"/>
    <mergeCell ref="B240:D240"/>
    <mergeCell ref="A217:A220"/>
    <mergeCell ref="B211:D211"/>
    <mergeCell ref="B208:D208"/>
    <mergeCell ref="B201:B204"/>
    <mergeCell ref="A201:A204"/>
    <mergeCell ref="E201:E204"/>
    <mergeCell ref="A147:A150"/>
    <mergeCell ref="F146:F150"/>
    <mergeCell ref="A191:A192"/>
    <mergeCell ref="B192:D192"/>
    <mergeCell ref="G199:G205"/>
    <mergeCell ref="F191:F192"/>
    <mergeCell ref="B232:D232"/>
    <mergeCell ref="E231:E232"/>
    <mergeCell ref="F231:F232"/>
    <mergeCell ref="B193:D193"/>
    <mergeCell ref="B200:D200"/>
    <mergeCell ref="B207:D207"/>
    <mergeCell ref="B210:D210"/>
    <mergeCell ref="B213:D213"/>
    <mergeCell ref="B216:D216"/>
    <mergeCell ref="C154:D154"/>
    <mergeCell ref="C162:D162"/>
    <mergeCell ref="C169:D169"/>
    <mergeCell ref="C176:D176"/>
    <mergeCell ref="C183:D183"/>
    <mergeCell ref="B160:D160"/>
    <mergeCell ref="B214:D214"/>
    <mergeCell ref="G152:G158"/>
    <mergeCell ref="B154:B157"/>
    <mergeCell ref="G405:G410"/>
    <mergeCell ref="G411:G416"/>
    <mergeCell ref="B405:D405"/>
    <mergeCell ref="B411:D411"/>
    <mergeCell ref="B375:D375"/>
    <mergeCell ref="B19:D19"/>
    <mergeCell ref="F18:F19"/>
    <mergeCell ref="B32:D32"/>
    <mergeCell ref="B322:D322"/>
    <mergeCell ref="G374:G380"/>
    <mergeCell ref="G381:G386"/>
    <mergeCell ref="G387:G392"/>
    <mergeCell ref="G399:G404"/>
    <mergeCell ref="G393:G398"/>
    <mergeCell ref="G314:G320"/>
    <mergeCell ref="B323:D323"/>
    <mergeCell ref="B324:D324"/>
    <mergeCell ref="B326:D326"/>
    <mergeCell ref="B333:D333"/>
    <mergeCell ref="G325:G331"/>
    <mergeCell ref="B327:B330"/>
    <mergeCell ref="B316:B319"/>
    <mergeCell ref="C194:D194"/>
    <mergeCell ref="E112:E113"/>
    <mergeCell ref="A258:A261"/>
    <mergeCell ref="A234:A237"/>
    <mergeCell ref="A241:A244"/>
    <mergeCell ref="B241:B244"/>
    <mergeCell ref="G231:G245"/>
    <mergeCell ref="B230:D230"/>
    <mergeCell ref="B265:D265"/>
    <mergeCell ref="G266:G272"/>
    <mergeCell ref="B275:B278"/>
    <mergeCell ref="B268:B271"/>
    <mergeCell ref="G273:G280"/>
    <mergeCell ref="B254:D254"/>
    <mergeCell ref="B257:D257"/>
    <mergeCell ref="B264:D264"/>
    <mergeCell ref="B267:D267"/>
    <mergeCell ref="B274:D274"/>
    <mergeCell ref="C234:D234"/>
    <mergeCell ref="B234:B237"/>
    <mergeCell ref="B249:D249"/>
    <mergeCell ref="B252:D252"/>
    <mergeCell ref="B255:D255"/>
    <mergeCell ref="C258:D258"/>
    <mergeCell ref="B258:B261"/>
    <mergeCell ref="B233:D233"/>
    <mergeCell ref="B162:B165"/>
    <mergeCell ref="B169:B172"/>
    <mergeCell ref="B176:B179"/>
    <mergeCell ref="B194:B197"/>
    <mergeCell ref="A154:A157"/>
    <mergeCell ref="A169:A172"/>
    <mergeCell ref="A176:A179"/>
    <mergeCell ref="A183:A186"/>
    <mergeCell ref="G181:G187"/>
    <mergeCell ref="A194:A197"/>
    <mergeCell ref="E194:E197"/>
    <mergeCell ref="B182:D182"/>
    <mergeCell ref="C177:D177"/>
    <mergeCell ref="B181:D181"/>
    <mergeCell ref="B183:B186"/>
    <mergeCell ref="A55:A58"/>
    <mergeCell ref="C63:D63"/>
    <mergeCell ref="C70:D70"/>
    <mergeCell ref="B55:B58"/>
    <mergeCell ref="B115:B118"/>
    <mergeCell ref="G145:G151"/>
    <mergeCell ref="B153:D153"/>
    <mergeCell ref="B161:D161"/>
    <mergeCell ref="F121:F125"/>
    <mergeCell ref="E129:E133"/>
    <mergeCell ref="F129:F133"/>
    <mergeCell ref="E136:E140"/>
    <mergeCell ref="F136:F140"/>
    <mergeCell ref="B122:B125"/>
    <mergeCell ref="G142:G144"/>
    <mergeCell ref="A112:A113"/>
    <mergeCell ref="B113:D113"/>
    <mergeCell ref="F112:F113"/>
    <mergeCell ref="A60:A61"/>
    <mergeCell ref="E159:E160"/>
    <mergeCell ref="F159:F160"/>
    <mergeCell ref="A159:A160"/>
    <mergeCell ref="B76:D76"/>
    <mergeCell ref="G159:G180"/>
    <mergeCell ref="A63:A66"/>
    <mergeCell ref="B63:B66"/>
    <mergeCell ref="E63:E66"/>
    <mergeCell ref="F63:F66"/>
    <mergeCell ref="A70:A73"/>
    <mergeCell ref="B70:B73"/>
    <mergeCell ref="E70:E73"/>
    <mergeCell ref="F70:F73"/>
    <mergeCell ref="A122:A125"/>
    <mergeCell ref="B77:D77"/>
    <mergeCell ref="B78:D78"/>
    <mergeCell ref="F75:F78"/>
    <mergeCell ref="F85:F87"/>
    <mergeCell ref="B86:D86"/>
    <mergeCell ref="B87:D87"/>
    <mergeCell ref="E94:E96"/>
    <mergeCell ref="F94:F96"/>
    <mergeCell ref="B95:D95"/>
    <mergeCell ref="B96:D96"/>
    <mergeCell ref="A80:A83"/>
    <mergeCell ref="A115:A118"/>
    <mergeCell ref="A48:A51"/>
    <mergeCell ref="B48:B51"/>
    <mergeCell ref="E40:E44"/>
    <mergeCell ref="F40:F44"/>
    <mergeCell ref="E47:E51"/>
    <mergeCell ref="F47:F51"/>
    <mergeCell ref="A41:A44"/>
    <mergeCell ref="G562:G564"/>
    <mergeCell ref="C317:D317"/>
    <mergeCell ref="C335:D335"/>
    <mergeCell ref="B347:D347"/>
    <mergeCell ref="B348:D348"/>
    <mergeCell ref="G75:G84"/>
    <mergeCell ref="C49:D49"/>
    <mergeCell ref="B79:D79"/>
    <mergeCell ref="B60:D60"/>
    <mergeCell ref="C55:D55"/>
    <mergeCell ref="G53:G58"/>
    <mergeCell ref="C184:D184"/>
    <mergeCell ref="A436:A444"/>
    <mergeCell ref="C436:D436"/>
    <mergeCell ref="C442:D442"/>
    <mergeCell ref="B365:D365"/>
    <mergeCell ref="E54:E58"/>
    <mergeCell ref="G295:G297"/>
    <mergeCell ref="G39:G44"/>
    <mergeCell ref="E34:E37"/>
    <mergeCell ref="F34:F37"/>
    <mergeCell ref="B41:B44"/>
    <mergeCell ref="B246:D246"/>
    <mergeCell ref="B250:D250"/>
    <mergeCell ref="B253:D253"/>
    <mergeCell ref="B256:D256"/>
    <mergeCell ref="C259:D259"/>
    <mergeCell ref="B282:D282"/>
    <mergeCell ref="B289:D289"/>
    <mergeCell ref="B290:B293"/>
    <mergeCell ref="B283:B286"/>
    <mergeCell ref="B295:D295"/>
    <mergeCell ref="C80:D80"/>
    <mergeCell ref="B80:B83"/>
    <mergeCell ref="F80:F83"/>
    <mergeCell ref="E80:E83"/>
    <mergeCell ref="C122:D122"/>
    <mergeCell ref="C137:D137"/>
    <mergeCell ref="B146:D146"/>
    <mergeCell ref="C130:D130"/>
    <mergeCell ref="B143:D143"/>
    <mergeCell ref="B399:D399"/>
    <mergeCell ref="C401:D401"/>
    <mergeCell ref="C407:D407"/>
    <mergeCell ref="C413:D413"/>
    <mergeCell ref="C328:D328"/>
    <mergeCell ref="B332:D332"/>
    <mergeCell ref="F54:F58"/>
    <mergeCell ref="B130:B133"/>
    <mergeCell ref="B137:B140"/>
    <mergeCell ref="B189:D189"/>
    <mergeCell ref="B374:D374"/>
    <mergeCell ref="C377:D377"/>
    <mergeCell ref="B381:D381"/>
    <mergeCell ref="C383:D383"/>
    <mergeCell ref="B387:D387"/>
    <mergeCell ref="C389:D389"/>
    <mergeCell ref="B412:D412"/>
    <mergeCell ref="B406:D406"/>
    <mergeCell ref="B400:D400"/>
    <mergeCell ref="B394:D394"/>
    <mergeCell ref="B388:D388"/>
    <mergeCell ref="B382:D382"/>
    <mergeCell ref="B248:D248"/>
    <mergeCell ref="B251:D251"/>
    <mergeCell ref="A10:A13"/>
    <mergeCell ref="G488:G491"/>
    <mergeCell ref="G426:G428"/>
    <mergeCell ref="G429:G431"/>
    <mergeCell ref="A34:A37"/>
    <mergeCell ref="C48:D48"/>
    <mergeCell ref="G298:G300"/>
    <mergeCell ref="G301:G303"/>
    <mergeCell ref="G304:G306"/>
    <mergeCell ref="G188:G190"/>
    <mergeCell ref="G246:G255"/>
    <mergeCell ref="G263:G265"/>
    <mergeCell ref="G206:G208"/>
    <mergeCell ref="G209:G211"/>
    <mergeCell ref="G212:G214"/>
    <mergeCell ref="G215:G221"/>
    <mergeCell ref="G256:G262"/>
    <mergeCell ref="G307:G313"/>
    <mergeCell ref="G281:G287"/>
    <mergeCell ref="G288:G294"/>
    <mergeCell ref="B168:D168"/>
    <mergeCell ref="B175:D175"/>
    <mergeCell ref="B25:D25"/>
    <mergeCell ref="B129:D129"/>
    <mergeCell ref="G846:G848"/>
    <mergeCell ref="G856:G858"/>
    <mergeCell ref="G866:G872"/>
    <mergeCell ref="G887:G889"/>
    <mergeCell ref="G754:G756"/>
    <mergeCell ref="G757:G759"/>
    <mergeCell ref="G760:G762"/>
    <mergeCell ref="G770:G772"/>
    <mergeCell ref="G780:G782"/>
    <mergeCell ref="G763:G769"/>
    <mergeCell ref="G815:G821"/>
    <mergeCell ref="G791:G797"/>
    <mergeCell ref="G798:G804"/>
    <mergeCell ref="G805:G811"/>
    <mergeCell ref="G812:G814"/>
    <mergeCell ref="G783:G790"/>
    <mergeCell ref="G773:G779"/>
    <mergeCell ref="G831:G844"/>
    <mergeCell ref="G682:G684"/>
    <mergeCell ref="G735:G737"/>
    <mergeCell ref="G651:G653"/>
    <mergeCell ref="G654:G656"/>
    <mergeCell ref="G666:G668"/>
    <mergeCell ref="G676:G678"/>
    <mergeCell ref="G679:G681"/>
    <mergeCell ref="G611:G614"/>
    <mergeCell ref="G615:G617"/>
    <mergeCell ref="G618:G620"/>
    <mergeCell ref="G597:G603"/>
    <mergeCell ref="G589:G596"/>
    <mergeCell ref="C218:D218"/>
    <mergeCell ref="C235:D235"/>
    <mergeCell ref="B239:D239"/>
    <mergeCell ref="C242:D242"/>
    <mergeCell ref="C81:D81"/>
    <mergeCell ref="B85:D85"/>
    <mergeCell ref="B112:D112"/>
    <mergeCell ref="B114:D114"/>
    <mergeCell ref="C116:D116"/>
    <mergeCell ref="B120:D120"/>
    <mergeCell ref="B111:D111"/>
    <mergeCell ref="B231:D231"/>
    <mergeCell ref="B188:D188"/>
    <mergeCell ref="B191:D191"/>
    <mergeCell ref="C195:D195"/>
    <mergeCell ref="B199:D199"/>
    <mergeCell ref="C202:D202"/>
    <mergeCell ref="B206:D206"/>
    <mergeCell ref="B209:D209"/>
    <mergeCell ref="B212:D212"/>
    <mergeCell ref="B215:D215"/>
    <mergeCell ref="B144:D144"/>
    <mergeCell ref="C900:D900"/>
    <mergeCell ref="C794:D794"/>
    <mergeCell ref="C801:D801"/>
    <mergeCell ref="C808:D808"/>
    <mergeCell ref="C818:D818"/>
    <mergeCell ref="C835:D835"/>
    <mergeCell ref="C842:D842"/>
    <mergeCell ref="C852:D852"/>
    <mergeCell ref="B898:D898"/>
    <mergeCell ref="B891:D891"/>
    <mergeCell ref="B888:D888"/>
    <mergeCell ref="B881:D881"/>
    <mergeCell ref="B874:D874"/>
    <mergeCell ref="B867:D867"/>
    <mergeCell ref="B860:D860"/>
    <mergeCell ref="B857:D857"/>
    <mergeCell ref="B850:D850"/>
    <mergeCell ref="B847:D847"/>
    <mergeCell ref="B840:D840"/>
    <mergeCell ref="B833:D833"/>
    <mergeCell ref="B816:D816"/>
    <mergeCell ref="B831:D831"/>
    <mergeCell ref="B846:D846"/>
    <mergeCell ref="B849:D849"/>
    <mergeCell ref="C766:D766"/>
    <mergeCell ref="C776:D776"/>
    <mergeCell ref="C787:D787"/>
    <mergeCell ref="C862:D862"/>
    <mergeCell ref="B813:D813"/>
    <mergeCell ref="B806:D806"/>
    <mergeCell ref="B799:D799"/>
    <mergeCell ref="B792:D792"/>
    <mergeCell ref="B785:D785"/>
    <mergeCell ref="B781:D781"/>
    <mergeCell ref="B774:D774"/>
    <mergeCell ref="B771:D771"/>
    <mergeCell ref="B830:D830"/>
    <mergeCell ref="B770:D770"/>
    <mergeCell ref="B765:B768"/>
    <mergeCell ref="B772:D772"/>
    <mergeCell ref="B856:D856"/>
    <mergeCell ref="B859:D859"/>
    <mergeCell ref="B653:D653"/>
    <mergeCell ref="B656:D656"/>
    <mergeCell ref="B654:D654"/>
    <mergeCell ref="B651:D651"/>
    <mergeCell ref="B644:D644"/>
    <mergeCell ref="B764:D764"/>
    <mergeCell ref="B761:D761"/>
    <mergeCell ref="B758:D758"/>
    <mergeCell ref="B755:D755"/>
    <mergeCell ref="B739:D739"/>
    <mergeCell ref="B736:D736"/>
    <mergeCell ref="B723:D723"/>
    <mergeCell ref="C672:D672"/>
    <mergeCell ref="C688:D688"/>
    <mergeCell ref="C696:D696"/>
    <mergeCell ref="C703:D703"/>
    <mergeCell ref="B753:D753"/>
    <mergeCell ref="B763:D763"/>
    <mergeCell ref="B760:D760"/>
    <mergeCell ref="B754:D754"/>
    <mergeCell ref="B756:D756"/>
    <mergeCell ref="B759:D759"/>
    <mergeCell ref="B757:D757"/>
    <mergeCell ref="B762:D762"/>
    <mergeCell ref="B670:D670"/>
    <mergeCell ref="B666:D666"/>
    <mergeCell ref="B665:D665"/>
    <mergeCell ref="B671:B674"/>
    <mergeCell ref="B687:B690"/>
    <mergeCell ref="B695:B698"/>
    <mergeCell ref="B702:B705"/>
    <mergeCell ref="B685:D685"/>
    <mergeCell ref="B682:D682"/>
    <mergeCell ref="B679:D679"/>
    <mergeCell ref="B636:D636"/>
    <mergeCell ref="B618:D618"/>
    <mergeCell ref="B615:D615"/>
    <mergeCell ref="B667:D667"/>
    <mergeCell ref="B668:D668"/>
    <mergeCell ref="B669:D669"/>
    <mergeCell ref="C534:D534"/>
    <mergeCell ref="C541:D541"/>
    <mergeCell ref="C548:D548"/>
    <mergeCell ref="C555:D555"/>
    <mergeCell ref="C568:D568"/>
    <mergeCell ref="C575:D575"/>
    <mergeCell ref="C593:D593"/>
    <mergeCell ref="C600:D600"/>
    <mergeCell ref="C640:D640"/>
    <mergeCell ref="C647:D647"/>
    <mergeCell ref="B611:D611"/>
    <mergeCell ref="B598:D598"/>
    <mergeCell ref="B588:D588"/>
    <mergeCell ref="B597:D597"/>
    <mergeCell ref="B638:D638"/>
    <mergeCell ref="B645:D645"/>
    <mergeCell ref="B655:D655"/>
    <mergeCell ref="B652:D652"/>
    <mergeCell ref="G15:G17"/>
    <mergeCell ref="G18:G30"/>
    <mergeCell ref="G31:G37"/>
    <mergeCell ref="C35:D35"/>
    <mergeCell ref="B39:D39"/>
    <mergeCell ref="B40:D40"/>
    <mergeCell ref="C42:D42"/>
    <mergeCell ref="B46:D46"/>
    <mergeCell ref="B47:D47"/>
    <mergeCell ref="B24:D24"/>
    <mergeCell ref="B26:D26"/>
    <mergeCell ref="B27:D27"/>
    <mergeCell ref="B28:D28"/>
    <mergeCell ref="B29:D29"/>
    <mergeCell ref="B30:D30"/>
    <mergeCell ref="B31:D31"/>
    <mergeCell ref="B33:D33"/>
    <mergeCell ref="B15:D15"/>
    <mergeCell ref="B16:D16"/>
    <mergeCell ref="B17:D17"/>
    <mergeCell ref="B18:D18"/>
    <mergeCell ref="B20:D20"/>
    <mergeCell ref="B21:D21"/>
    <mergeCell ref="B22:D22"/>
    <mergeCell ref="C41:D41"/>
    <mergeCell ref="B4:D4"/>
    <mergeCell ref="B5:D5"/>
    <mergeCell ref="B6:D6"/>
    <mergeCell ref="B7:D7"/>
    <mergeCell ref="B8:D8"/>
    <mergeCell ref="B9:D9"/>
    <mergeCell ref="B10:B13"/>
    <mergeCell ref="C11:D11"/>
    <mergeCell ref="C10:D10"/>
    <mergeCell ref="B34:B37"/>
    <mergeCell ref="C395:D395"/>
    <mergeCell ref="E10:E13"/>
    <mergeCell ref="F10:F13"/>
    <mergeCell ref="A449:A456"/>
    <mergeCell ref="C449:D449"/>
    <mergeCell ref="C71:D71"/>
    <mergeCell ref="B75:D75"/>
    <mergeCell ref="B53:D53"/>
    <mergeCell ref="B54:D54"/>
    <mergeCell ref="C56:D56"/>
    <mergeCell ref="B62:D62"/>
    <mergeCell ref="C64:D64"/>
    <mergeCell ref="B68:D68"/>
    <mergeCell ref="B69:D69"/>
    <mergeCell ref="B145:D145"/>
    <mergeCell ref="B152:D152"/>
    <mergeCell ref="C155:D155"/>
    <mergeCell ref="B159:D159"/>
    <mergeCell ref="C163:D163"/>
    <mergeCell ref="B167:D167"/>
    <mergeCell ref="C170:D170"/>
    <mergeCell ref="B174:D174"/>
    <mergeCell ref="B23:D23"/>
    <mergeCell ref="C34:D34"/>
    <mergeCell ref="A130:A133"/>
    <mergeCell ref="A137:A140"/>
    <mergeCell ref="A89:A92"/>
    <mergeCell ref="A98:A101"/>
    <mergeCell ref="E89:E92"/>
    <mergeCell ref="F89:F92"/>
    <mergeCell ref="E98:E101"/>
    <mergeCell ref="F98:F101"/>
    <mergeCell ref="B88:D88"/>
    <mergeCell ref="C90:D90"/>
    <mergeCell ref="B94:D94"/>
    <mergeCell ref="B97:D97"/>
    <mergeCell ref="C99:D99"/>
    <mergeCell ref="C131:D131"/>
    <mergeCell ref="B135:D135"/>
    <mergeCell ref="C138:D138"/>
    <mergeCell ref="B121:D121"/>
    <mergeCell ref="C123:D123"/>
    <mergeCell ref="B127:D127"/>
    <mergeCell ref="C115:D115"/>
    <mergeCell ref="B136:D136"/>
    <mergeCell ref="B383:B385"/>
    <mergeCell ref="B389:B391"/>
    <mergeCell ref="C470:D470"/>
    <mergeCell ref="C477:D477"/>
    <mergeCell ref="C484:D484"/>
    <mergeCell ref="B376:D376"/>
    <mergeCell ref="B247:D247"/>
    <mergeCell ref="B190:D190"/>
    <mergeCell ref="B395:B397"/>
    <mergeCell ref="B401:B403"/>
    <mergeCell ref="B407:B409"/>
    <mergeCell ref="C310:D310"/>
    <mergeCell ref="B314:D314"/>
    <mergeCell ref="B303:D303"/>
    <mergeCell ref="B305:D305"/>
    <mergeCell ref="B306:D306"/>
    <mergeCell ref="B308:D308"/>
    <mergeCell ref="B315:D315"/>
    <mergeCell ref="B309:B312"/>
    <mergeCell ref="B298:D298"/>
    <mergeCell ref="B301:D301"/>
    <mergeCell ref="B304:D304"/>
    <mergeCell ref="B307:D307"/>
    <mergeCell ref="B393:D393"/>
    <mergeCell ref="B592:B595"/>
    <mergeCell ref="B599:B602"/>
    <mergeCell ref="B731:B733"/>
    <mergeCell ref="B817:B820"/>
    <mergeCell ref="G112:G119"/>
    <mergeCell ref="G127:G141"/>
    <mergeCell ref="E114:E118"/>
    <mergeCell ref="F114:F118"/>
    <mergeCell ref="E121:E125"/>
    <mergeCell ref="G531:G544"/>
    <mergeCell ref="B635:D635"/>
    <mergeCell ref="C495:D495"/>
    <mergeCell ref="C512:D512"/>
    <mergeCell ref="B263:D263"/>
    <mergeCell ref="B266:D266"/>
    <mergeCell ref="C269:D269"/>
    <mergeCell ref="B273:D273"/>
    <mergeCell ref="C276:D276"/>
    <mergeCell ref="B281:D281"/>
    <mergeCell ref="C284:D284"/>
    <mergeCell ref="B288:D288"/>
    <mergeCell ref="C291:D291"/>
    <mergeCell ref="B518:B521"/>
    <mergeCell ref="B377:B379"/>
    <mergeCell ref="H5:H7"/>
    <mergeCell ref="H15:H17"/>
    <mergeCell ref="H8:H14"/>
    <mergeCell ref="H18:H21"/>
    <mergeCell ref="H22:H24"/>
    <mergeCell ref="H25:H27"/>
    <mergeCell ref="H28:H30"/>
    <mergeCell ref="H31:H38"/>
    <mergeCell ref="B413:B415"/>
    <mergeCell ref="G60:G74"/>
    <mergeCell ref="G85:G92"/>
    <mergeCell ref="G94:G102"/>
    <mergeCell ref="C89:D89"/>
    <mergeCell ref="C98:D98"/>
    <mergeCell ref="B98:B101"/>
    <mergeCell ref="B89:B92"/>
    <mergeCell ref="B142:D142"/>
    <mergeCell ref="B321:D321"/>
    <mergeCell ref="B325:D325"/>
    <mergeCell ref="B296:D296"/>
    <mergeCell ref="B299:D299"/>
    <mergeCell ref="B302:D302"/>
    <mergeCell ref="B297:D297"/>
    <mergeCell ref="B300:D300"/>
    <mergeCell ref="H120:H126"/>
    <mergeCell ref="H127:H134"/>
    <mergeCell ref="H135:H141"/>
    <mergeCell ref="H142:H144"/>
    <mergeCell ref="H145:H151"/>
    <mergeCell ref="H152:H158"/>
    <mergeCell ref="H159:H166"/>
    <mergeCell ref="H167:H173"/>
    <mergeCell ref="H39:H45"/>
    <mergeCell ref="H46:H52"/>
    <mergeCell ref="H53:H59"/>
    <mergeCell ref="H60:H67"/>
    <mergeCell ref="H68:H74"/>
    <mergeCell ref="H75:H84"/>
    <mergeCell ref="H85:H93"/>
    <mergeCell ref="H94:H102"/>
    <mergeCell ref="H112:H119"/>
    <mergeCell ref="H174:H180"/>
    <mergeCell ref="H181:H187"/>
    <mergeCell ref="H188:H190"/>
    <mergeCell ref="H191:H198"/>
    <mergeCell ref="H199:H205"/>
    <mergeCell ref="H206:H208"/>
    <mergeCell ref="H209:H211"/>
    <mergeCell ref="H212:H214"/>
    <mergeCell ref="H215:H221"/>
    <mergeCell ref="H288:H294"/>
    <mergeCell ref="H295:H297"/>
    <mergeCell ref="H298:H300"/>
    <mergeCell ref="H301:H303"/>
    <mergeCell ref="H304:H306"/>
    <mergeCell ref="H307:H313"/>
    <mergeCell ref="H314:H320"/>
    <mergeCell ref="H325:H331"/>
    <mergeCell ref="H231:H238"/>
    <mergeCell ref="H246:H249"/>
    <mergeCell ref="H250:H252"/>
    <mergeCell ref="H253:H255"/>
    <mergeCell ref="H256:H262"/>
    <mergeCell ref="H263:H265"/>
    <mergeCell ref="H266:H272"/>
    <mergeCell ref="H273:H280"/>
    <mergeCell ref="H281:H287"/>
    <mergeCell ref="H239:H245"/>
    <mergeCell ref="H332:H338"/>
    <mergeCell ref="H321:H324"/>
    <mergeCell ref="H348:H353"/>
    <mergeCell ref="H354:H359"/>
    <mergeCell ref="H360:H364"/>
    <mergeCell ref="H365:H370"/>
    <mergeCell ref="H371:H373"/>
    <mergeCell ref="H374:H380"/>
    <mergeCell ref="H381:H386"/>
    <mergeCell ref="H446:H452"/>
    <mergeCell ref="H453:H458"/>
    <mergeCell ref="H459:H466"/>
    <mergeCell ref="H467:H473"/>
    <mergeCell ref="H474:H480"/>
    <mergeCell ref="H481:H487"/>
    <mergeCell ref="H488:H491"/>
    <mergeCell ref="H492:H498"/>
    <mergeCell ref="H387:H392"/>
    <mergeCell ref="H393:H398"/>
    <mergeCell ref="H399:H404"/>
    <mergeCell ref="H405:H410"/>
    <mergeCell ref="H411:H416"/>
    <mergeCell ref="H426:H428"/>
    <mergeCell ref="H429:H431"/>
    <mergeCell ref="H432:H439"/>
    <mergeCell ref="H440:H445"/>
    <mergeCell ref="H572:H578"/>
    <mergeCell ref="H538:H544"/>
    <mergeCell ref="H523:H530"/>
    <mergeCell ref="H589:H596"/>
    <mergeCell ref="H597:H603"/>
    <mergeCell ref="H604:H610"/>
    <mergeCell ref="H611:H614"/>
    <mergeCell ref="H508:H515"/>
    <mergeCell ref="H516:H522"/>
    <mergeCell ref="H531:H537"/>
    <mergeCell ref="H545:H551"/>
    <mergeCell ref="H552:H558"/>
    <mergeCell ref="H559:H561"/>
    <mergeCell ref="H562:H564"/>
    <mergeCell ref="H565:H571"/>
    <mergeCell ref="H615:H617"/>
    <mergeCell ref="H618:H620"/>
    <mergeCell ref="H621:H626"/>
    <mergeCell ref="H627:H632"/>
    <mergeCell ref="H633:H635"/>
    <mergeCell ref="H636:H643"/>
    <mergeCell ref="H644:H650"/>
    <mergeCell ref="H651:H653"/>
    <mergeCell ref="H654:H656"/>
    <mergeCell ref="H715:H721"/>
    <mergeCell ref="H722:H728"/>
    <mergeCell ref="H729:H734"/>
    <mergeCell ref="H735:H737"/>
    <mergeCell ref="H738:H744"/>
    <mergeCell ref="H754:H756"/>
    <mergeCell ref="H757:H759"/>
    <mergeCell ref="H760:H762"/>
    <mergeCell ref="H666:H668"/>
    <mergeCell ref="H669:H675"/>
    <mergeCell ref="H676:H678"/>
    <mergeCell ref="H679:H681"/>
    <mergeCell ref="H682:H684"/>
    <mergeCell ref="H685:H691"/>
    <mergeCell ref="H692:H699"/>
    <mergeCell ref="H700:H706"/>
    <mergeCell ref="H707:H714"/>
    <mergeCell ref="B147:D150"/>
    <mergeCell ref="E147:E150"/>
    <mergeCell ref="H880:H886"/>
    <mergeCell ref="H887:H889"/>
    <mergeCell ref="H890:H896"/>
    <mergeCell ref="H897:H903"/>
    <mergeCell ref="H815:H821"/>
    <mergeCell ref="H831:H838"/>
    <mergeCell ref="H839:H845"/>
    <mergeCell ref="H846:H848"/>
    <mergeCell ref="H849:H855"/>
    <mergeCell ref="H856:H858"/>
    <mergeCell ref="H859:H865"/>
    <mergeCell ref="H866:H872"/>
    <mergeCell ref="H873:H879"/>
    <mergeCell ref="H763:H769"/>
    <mergeCell ref="H770:H772"/>
    <mergeCell ref="H773:H779"/>
    <mergeCell ref="H780:H782"/>
    <mergeCell ref="H783:H790"/>
    <mergeCell ref="H791:H797"/>
    <mergeCell ref="H798:H804"/>
    <mergeCell ref="H805:H811"/>
    <mergeCell ref="H812:H814"/>
  </mergeCells>
  <phoneticPr fontId="40" type="noConversion"/>
  <dataValidations count="42">
    <dataValidation type="list" allowBlank="1" showErrorMessage="1" sqref="E724 E717 E494" xr:uid="{00000000-0002-0000-0100-000000000000}">
      <formula1>$I$4:$I$6</formula1>
    </dataValidation>
    <dataValidation type="list" allowBlank="1" showErrorMessage="1" sqref="E217 E339 E222" xr:uid="{00000000-0002-0000-0100-000002000000}">
      <formula1>$I$4:$I$5</formula1>
    </dataValidation>
    <dataValidation type="list" allowBlank="1" showErrorMessage="1" sqref="Q13" xr:uid="{00000000-0002-0000-0100-000004000000}">
      <formula1>$I$9:$I$13</formula1>
    </dataValidation>
    <dataValidation allowBlank="1" showInputMessage="1" showErrorMessage="1" sqref="E176 E869:E871" xr:uid="{5E7C7459-5809-4A67-9647-728FC718AE17}"/>
    <dataValidation type="list" allowBlank="1" showInputMessage="1" showErrorMessage="1" sqref="E867 E816" xr:uid="{D0A66DF9-92A4-4E83-9382-DE6E886ED719}">
      <formula1>"n/a"</formula1>
    </dataValidation>
    <dataValidation type="whole" errorStyle="warning" operator="lessThanOrEqual" allowBlank="1" showInputMessage="1" showErrorMessage="1" errorTitle="Entry Error" error="The number here should not be greater than the 'Total interviews'. Please enter the correct interview number?" sqref="D36 D50 D65 D72 D82 D91 D100 D156 D164 D171 D178 D196 D203 D219 D285 D292 D318 D362 D368 D378 D384 D390 D396 D402 D414 D443 D456 D464 D471 D478 D485 D496 D535 D542 D549 D576 D630 D673 D697 D704 D742 D767 D795 D802 D809 D819 D836 D843 D853 D863 D870 D877 D884 D901 D12" xr:uid="{45489F80-1FF4-4C01-AD22-2A72E9FB3151}">
      <formula1>D13</formula1>
    </dataValidation>
    <dataValidation type="whole" errorStyle="warning" operator="lessThanOrEqual" allowBlank="1" showInputMessage="1" showErrorMessage="1" errorTitle="Entry Error" error="The number here should not be greater than the 'Total interviews'. Please enter the correct interview number?" sqref="D43 D57" xr:uid="{C90DB3E6-2BEE-44BF-9CDD-DCE328BEF292}">
      <formula1>D37</formula1>
    </dataValidation>
    <dataValidation type="whole" errorStyle="warning" operator="lessThanOrEqual" showInputMessage="1" showErrorMessage="1" errorTitle="Entry Error" error="The number here should not be greater than the 'Total jobs'. Please enter the correct number of jobs inventoried. " sqref="D117" xr:uid="{811366D6-15CF-4652-BC17-1D1B1AAC767E}">
      <formula1>D118</formula1>
    </dataValidation>
    <dataValidation type="whole" errorStyle="warning" operator="lessThanOrEqual" showInputMessage="1" showErrorMessage="1" errorTitle="Entry Error" error="The number here should not be greater than the 'Total Tasks'. Please enter the correct number of tasks inventoried." sqref="D124" xr:uid="{A674038E-CBE4-4044-8BF7-93BD94B97E66}">
      <formula1>D125</formula1>
    </dataValidation>
    <dataValidation type="whole" errorStyle="warning" operator="lessThanOrEqual" showInputMessage="1" showErrorMessage="1" errorTitle="Entry Error" error="The number here should not be greater than the 'Tot. health hazards’. Please enter the correct number of hazards identified." sqref="D132" xr:uid="{4CBF9BA6-8891-4C5D-8EFF-29C69A72F3B0}">
      <formula1>D133</formula1>
    </dataValidation>
    <dataValidation type="whole" errorStyle="warning" operator="lessThanOrEqual" showInputMessage="1" showErrorMessage="1" errorTitle="Entry Error" error="The number here should not be greater than the 'Tot. safety hazards’. Please enter the correct number of hazards identified." sqref="D139" xr:uid="{5E112E7B-F90E-455E-A9B0-4D72C39A6FDA}">
      <formula1>+D140</formula1>
    </dataValidation>
    <dataValidation type="whole" errorStyle="warning" operator="lessThanOrEqual" showInputMessage="1" showErrorMessage="1" errorTitle="Entry Error" error="The number here should not be greater than the 'Total records. Please enter the correct number of records confirmed." sqref="D185" xr:uid="{F3BF869F-6BBE-4975-93A3-5F36D251BB28}">
      <formula1>D186</formula1>
    </dataValidation>
    <dataValidation type="whole" errorStyle="warning" operator="lessThanOrEqual" showInputMessage="1" showErrorMessage="1" errorTitle="Entry Error" error="The number here should not be greater than the 'Total controls’. Please enter the correct number of controls recommended." sqref="D236 D243" xr:uid="{CE3B8E65-97E2-4ADD-8CF5-DC04B4673131}">
      <formula1>D237</formula1>
    </dataValidation>
    <dataValidation type="whole" errorStyle="warning" operator="lessThanOrEqual" showInputMessage="1" showErrorMessage="1" errorTitle="Entry Error" error="The number here should not be greater than the 'Total controls’. Please enter the correct number of controls applied (i.e. implemented)." sqref="D260" xr:uid="{A85514BE-AD21-4C2E-8BBC-D68EF85625F4}">
      <formula1>D261</formula1>
    </dataValidation>
    <dataValidation type="whole" errorStyle="warning" operator="lessThanOrEqual" allowBlank="1" showInputMessage="1" showErrorMessage="1" errorTitle="Enry Error" error="The number here should not be greater than the 'Total interviews'. Please enter the correct interview number?" sqref="D270" xr:uid="{5B4EFA8D-BF9F-47F4-8F93-8BA4A9205837}">
      <formula1>D271</formula1>
    </dataValidation>
    <dataValidation type="whole" errorStyle="warning" operator="lessThanOrEqual" showInputMessage="1" showErrorMessage="1" errorTitle="Entry Error" error="The number here should not be greater than the 'Total controls observed’. Please enter the correct number of controls used." sqref="D277" xr:uid="{6EB5CE88-BFE1-4370-85F0-5020AEE494C1}">
      <formula1>D278</formula1>
    </dataValidation>
    <dataValidation type="whole" errorStyle="warning" operator="lessThanOrEqual" showInputMessage="1" showErrorMessage="1" errorTitle="Entry Error" error="The number here should not be greater than the 'Total in inventory’. Please enter the correct number completed as scheduled." sqref="D311" xr:uid="{BEDAC572-0061-4583-87CD-3BEC62C8019A}">
      <formula1>D312</formula1>
    </dataValidation>
    <dataValidation type="whole" errorStyle="warning" operator="lessThanOrEqual" showInputMessage="1" showErrorMessage="1" errorTitle="Entry Error" error="The number here should not be greater than the ‘SDS total’. Please enter the correct number of SDS found." sqref="D329" xr:uid="{503EE937-2E8E-48C8-9BD3-EC212D081120}">
      <formula1>D330</formula1>
    </dataValidation>
    <dataValidation type="whole" errorStyle="warning" operator="lessThanOrEqual" showInputMessage="1" showErrorMessage="1" errorTitle="Entry Error" error="The number here should not be greater than the ‘Total products observed’. Please enter the correct number of products labeled and stored correctly." sqref="D336" xr:uid="{7E254049-F3B5-4D13-8B03-E434B79D5B3E}">
      <formula1>D337</formula1>
    </dataValidation>
    <dataValidation errorStyle="warning" allowBlank="1" showInputMessage="1" showErrorMessage="1" errorTitle="Entry Error" error="The number here should not be greater than the 'Total interviews'. Please enter the correct interview number?" sqref="D351" xr:uid="{D5EBE9A6-E0EF-468E-8049-948E93083EDE}"/>
    <dataValidation type="whole" errorStyle="warning" operator="lessThanOrEqual" showInputMessage="1" showErrorMessage="1" errorTitle="Entry Error" error="The number here should not be greater than the ‘Total records’. Please enter the correct number of orientations that include all requirements." sqref="D357" xr:uid="{5C866E4A-BFF1-48FF-893D-62CBA68CD1F6}">
      <formula1>D358</formula1>
    </dataValidation>
    <dataValidation type="whole" errorStyle="warning" operator="lessThanOrEqual" showInputMessage="1" showErrorMessage="1" errorTitle="Entry Error" error="The number here should not be greater than the ‘Total records sampled’. Please enter the correct number of records that confirm ongoing training." sqref="D408" xr:uid="{C542F139-861B-4412-A6DE-BB0ED21749AA}">
      <formula1>D409</formula1>
    </dataValidation>
    <dataValidation type="whole" errorStyle="warning" operator="lessThanOrEqual" showInputMessage="1" showErrorMessage="1" errorTitle="Entry Error" error="The number here should not be greater than the ‘Total records. Please enter the correct number of records that confirm orientations were provided." sqref="D437 D450" xr:uid="{9E9ADD2E-0BA1-4C2E-9691-7CEE4EB7F393}">
      <formula1>D438</formula1>
    </dataValidation>
    <dataValidation type="whole" errorStyle="warning" operator="lessThanOrEqual" showInputMessage="1" showErrorMessage="1" errorTitle="Entry Error" error="The number here should not be greater than the ‘Total areas’. Please enter the correct number of areas that outline an inspection frequency." sqref="D513" xr:uid="{BE4AF584-8F8C-45A6-9F96-CF1E33D50D20}">
      <formula1>D514</formula1>
    </dataValidation>
    <dataValidation type="whole" errorStyle="warning" operator="lessThanOrEqual" showInputMessage="1" showErrorMessage="1" errorTitle="Entry Error" error="The number here should not be greater than the ‘Total applicable levels'. Please enter the correct number of levels that have assigned responsibilities in the process." sqref="D520" xr:uid="{5B964F7D-6007-4D9B-9AAE-9E7674AD66A6}">
      <formula1>D521</formula1>
    </dataValidation>
    <dataValidation type="whole" errorStyle="warning" operator="lessThanOrEqual" showInputMessage="1" showErrorMessage="1" errorTitle="Entry Error" error="The number here should not be greater than the ‘Total records’. Please enter the correct number of records that demonstrate the process outlined in 6.1 is followed." sqref="D528" xr:uid="{7C9A68B4-C372-4168-9FCF-D34CFF8BBC44}">
      <formula1>D529</formula1>
    </dataValidation>
    <dataValidation type="whole" errorStyle="warning" operator="lessThanOrEqual" showInputMessage="1" showErrorMessage="1" errorTitle="Entry Error" error="The number here should not be greater than the ‘Total records’. Please enter the correct number of records that confirm individuals leading inspections have received training." sqref="D556" xr:uid="{DB977DD3-706F-4548-99D0-3C16D0E1DCB9}">
      <formula1>D557</formula1>
    </dataValidation>
    <dataValidation type="whole" errorStyle="warning" operator="lessThanOrEqual" showInputMessage="1" showErrorMessage="1" errorTitle="Entry Error" error="The number here should not be greater than the ‘Total identified’. Please enter the correct number of inspection reports that confirm corrective action was implemented." sqref="D569" xr:uid="{CA44E1F7-A3B2-465B-9982-7D6DD5553D5D}">
      <formula1>D570</formula1>
    </dataValidation>
    <dataValidation type="whole" errorStyle="warning" operator="lessThanOrEqual" showInputMessage="1" showErrorMessage="1" errorTitle="Entry Error" error="The number here should not be greater than the ‘Total possible’. Please enter the correct number of potential emergencies listed." sqref="D594" xr:uid="{E6A0ED43-ADEC-4A77-A253-4A2BF2C3342C}">
      <formula1>D595</formula1>
    </dataValidation>
    <dataValidation type="whole" errorStyle="warning" operator="lessThanOrEqual" allowBlank="1" showInputMessage="1" showErrorMessage="1" errorTitle="Entry Error" error="The number here should not be greater than the ‘Total listed’. Please enter the correct number of potential emergencies listed for which procedures are written." sqref="D601" xr:uid="{F3EA9CDD-70A8-4AE8-89BB-F7EA2DB4D7EB}">
      <formula1>D602</formula1>
    </dataValidation>
    <dataValidation type="whole" errorStyle="warning" operator="lessThanOrEqual" showInputMessage="1" showErrorMessage="1" errorTitle="Entry Error" error="The number here should not be greater than the ‘Total sites’. Please enter the correct number of plans that are completed and effective." sqref="D608" xr:uid="{35FDBE1F-1CB6-421F-9F7B-40133F4AEB0B}">
      <formula1>D609</formula1>
    </dataValidation>
    <dataValidation type="whole" errorStyle="warning" operator="lessThanOrEqual" showInputMessage="1" showErrorMessage="1" errorTitle="Entry Error" error="The number here should not be greater than the ‘Total possible. Please enter the correct number of positive findings." sqref="D624" xr:uid="{DB296D4C-8585-4D96-8369-80DF82A63D2C}">
      <formula1>D625</formula1>
    </dataValidation>
    <dataValidation type="whole" errorStyle="warning" operator="lessThanOrEqual" allowBlank="1" showInputMessage="1" showErrorMessage="1" errorTitle="Entry Error" error="The number here should not be greater than the ‘Total possible’. Please enter the total number of deficiencies corrected." sqref="D641" xr:uid="{2CDC4AEC-1BEE-40DA-BDC2-67119F4FE8B9}">
      <formula1>D642</formula1>
    </dataValidation>
    <dataValidation type="whole" errorStyle="warning" operator="lessThanOrEqual" showInputMessage="1" showErrorMessage="1" errorTitle="Entry Error" error="The number here should not be greater than the ‘Total records’. Please enter the total number of training records that confirm training was provided to those assigned to lead investigations." sqref="D689" xr:uid="{84B660BB-B100-4670-9197-F888FC816F5F}">
      <formula1>D690</formula1>
    </dataValidation>
    <dataValidation type="whole" errorStyle="warning" operator="lessThanOrEqual" showInputMessage="1" showErrorMessage="1" errorTitle="Entry Error" error="The number here should not be greater than the ‘Total records’. Please enter the total number of records that confirm investigations have gathered evidence and identified cause." sqref="D712" xr:uid="{4E5D0067-1DE5-4AA6-93B9-AB428E836069}">
      <formula1>D713</formula1>
    </dataValidation>
    <dataValidation type="whole" errorStyle="warning" operator="lessThanOrEqual" showInputMessage="1" showErrorMessage="1" errorTitle="Entry Error" error="The number here should not be greater than the ‘Total records’. Please enter the total number of records that confirm corective actions are recommended. " sqref="D719" xr:uid="{2427A318-733D-45B1-96CC-996E518818FF}">
      <formula1>D720</formula1>
    </dataValidation>
    <dataValidation type="whole" errorStyle="warning" operator="lessThanOrEqual" showInputMessage="1" showErrorMessage="1" errorTitle="Entry Error" error="The number here should not be greater than the ‘Total records’. Please enter the total number of records that confirm corrective actions are implemented. " sqref="D726" xr:uid="{564666CD-2945-4FFE-9E9B-E60E13CF5294}">
      <formula1>D727</formula1>
    </dataValidation>
    <dataValidation type="whole" errorStyle="warning" operator="lessThanOrEqual" showInputMessage="1" showErrorMessage="1" errorTitle="Entry Error" error="The number here should not be greater than the 'Total members'. Please enter the total number of members/reps trained?" sqref="D777" xr:uid="{4A669356-C956-4006-A186-23F6CF548D6C}">
      <formula1>D778</formula1>
    </dataValidation>
    <dataValidation type="whole" errorStyle="warning" operator="lessThanOrEqual" showInputMessage="1" showErrorMessage="1" errorTitle="Entry Error" error="The number here should not be greater than the ‘Total records’. Please enter the total number of concerns/complaints resolved in a timely manner." sqref="D788" xr:uid="{275F5ED9-3630-494C-A6E7-2BEE34C97EF4}">
      <formula1>D789</formula1>
    </dataValidation>
    <dataValidation type="whole" errorStyle="warning" operator="lessThanOrEqual" showInputMessage="1" showErrorMessage="1" errorTitle="Entry Error" error="The number here should not be greater than the ‘Total SFIs’. Please enter the total number of recommendations initiated or implemented." sqref="D894" xr:uid="{387E1619-5B75-4115-990C-FD0DA4BF259B}">
      <formula1>D895</formula1>
    </dataValidation>
    <dataValidation type="whole" errorStyle="warning" operator="lessThanOrEqual" showInputMessage="1" showErrorMessage="1" errorTitle="Entry Error" error="The number here should not be greater than the ‘Total possible’. Please enter the total number of deficiencies corrected." sqref="D648" xr:uid="{6741D443-DF1F-46DB-84CE-28D2A59429E2}">
      <formula1>D649</formula1>
    </dataValidation>
    <dataValidation type="list" allowBlank="1" showInputMessage="1" showErrorMessage="1" sqref="E213" xr:uid="{38BF5C8A-F46F-41B7-B887-2927FF4AB33C}">
      <formula1>"0 of 5,1 of 5,2 of 5,3 of 5,4 of 5,5 of 5"</formula1>
    </dataValidation>
  </dataValidations>
  <pageMargins left="0.31496062992125984" right="0.31496062992125984" top="0.35433070866141736" bottom="0.35433070866141736" header="0" footer="0"/>
  <pageSetup orientation="landscape" r:id="rId2"/>
  <rowBreaks count="9" manualBreakCount="9">
    <brk id="107" max="16383" man="1"/>
    <brk id="226" max="16383" man="1"/>
    <brk id="343" max="16383" man="1"/>
    <brk id="421" max="16383" man="1"/>
    <brk id="503" max="16383" man="1"/>
    <brk id="584" max="16383" man="1"/>
    <brk id="661" max="16383" man="1"/>
    <brk id="749" max="16383" man="1"/>
    <brk id="826" max="16383" man="1"/>
  </rowBreaks>
  <legacyDrawing r:id="rId3"/>
  <extLst>
    <ext xmlns:x14="http://schemas.microsoft.com/office/spreadsheetml/2009/9/main" uri="{CCE6A557-97BC-4b89-ADB6-D9C93CAAB3DF}">
      <x14:dataValidations xmlns:xm="http://schemas.microsoft.com/office/excel/2006/main" count="76">
        <x14:dataValidation type="list" allowBlank="1" showErrorMessage="1" xr:uid="{102518F2-F388-4F77-8B5C-61E0FECC9C76}">
          <x14:formula1>
            <xm:f>Lists!$A$3</xm:f>
          </x14:formula1>
          <xm:sqref>E69 E62</xm:sqref>
        </x14:dataValidation>
        <x14:dataValidation type="list" allowBlank="1" showInputMessage="1" showErrorMessage="1" xr:uid="{00000000-0002-0000-0100-000001000000}">
          <x14:formula1>
            <xm:f>Lists!A3</xm:f>
          </x14:formula1>
          <xm:sqref>E898</xm:sqref>
        </x14:dataValidation>
        <x14:dataValidation type="list" allowBlank="1" showErrorMessage="1" xr:uid="{00000000-0002-0000-0100-000003000000}">
          <x14:formula1>
            <xm:f>Lists!B1:B5</xm:f>
          </x14:formula1>
          <xm:sqref>E857</xm:sqref>
        </x14:dataValidation>
        <x14:dataValidation type="list" allowBlank="1" showErrorMessage="1" xr:uid="{318D721D-01EC-40D0-854D-7F992679D69A}">
          <x14:formula1>
            <xm:f>Lists!A3</xm:f>
          </x14:formula1>
          <xm:sqref>E168</xm:sqref>
        </x14:dataValidation>
        <x14:dataValidation type="list" allowBlank="1" showErrorMessage="1" xr:uid="{FD14CA2D-B9CB-4962-A5DC-0BF4F4699838}">
          <x14:formula1>
            <xm:f>Lists!A1:A2</xm:f>
          </x14:formula1>
          <xm:sqref>E143</xm:sqref>
        </x14:dataValidation>
        <x14:dataValidation type="list" allowBlank="1" showErrorMessage="1" xr:uid="{4C491C89-82A8-49DA-BB5D-601AED4AA40D}">
          <x14:formula1>
            <xm:f>Lists!A1:A2</xm:f>
          </x14:formula1>
          <xm:sqref>E189</xm:sqref>
        </x14:dataValidation>
        <x14:dataValidation type="list" allowBlank="1" showErrorMessage="1" xr:uid="{65933529-C065-4B72-B90E-3243B110879A}">
          <x14:formula1>
            <xm:f>Lists!A1:A3</xm:f>
          </x14:formula1>
          <xm:sqref>E207</xm:sqref>
        </x14:dataValidation>
        <x14:dataValidation type="list" allowBlank="1" showInputMessage="1" showErrorMessage="1" xr:uid="{4507B0B8-CFEB-402A-B258-C6DBA9A69F1A}">
          <x14:formula1>
            <xm:f>Lists!A1:A3</xm:f>
          </x14:formula1>
          <xm:sqref>E210</xm:sqref>
        </x14:dataValidation>
        <x14:dataValidation type="list" allowBlank="1" showErrorMessage="1" xr:uid="{ECF50A19-893E-40D1-A244-6361B43E6C8D}">
          <x14:formula1>
            <xm:f>Lists!A1:A2</xm:f>
          </x14:formula1>
          <xm:sqref>E216</xm:sqref>
        </x14:dataValidation>
        <x14:dataValidation type="list" allowBlank="1" showErrorMessage="1" xr:uid="{3322AF80-C898-4A45-8431-F1B59F200E2C}">
          <x14:formula1>
            <xm:f>Lists!A1:A2</xm:f>
          </x14:formula1>
          <xm:sqref>E248</xm:sqref>
        </x14:dataValidation>
        <x14:dataValidation type="list" allowBlank="1" showErrorMessage="1" xr:uid="{5785F138-2F3D-4137-8DB7-F2A765B9B17B}">
          <x14:formula1>
            <xm:f>Lists!A1:A2</xm:f>
          </x14:formula1>
          <xm:sqref>E254</xm:sqref>
        </x14:dataValidation>
        <x14:dataValidation type="list" allowBlank="1" showErrorMessage="1" xr:uid="{89D6B715-0DF9-4598-A256-59D072043286}">
          <x14:formula1>
            <xm:f>Lists!A1:A2</xm:f>
          </x14:formula1>
          <xm:sqref>E251</xm:sqref>
        </x14:dataValidation>
        <x14:dataValidation type="list" allowBlank="1" showErrorMessage="1" xr:uid="{B6547B62-6D6C-4157-8F5F-496530DC445A}">
          <x14:formula1>
            <xm:f>Lists!A1:A2</xm:f>
          </x14:formula1>
          <xm:sqref>E264</xm:sqref>
        </x14:dataValidation>
        <x14:dataValidation type="list" allowBlank="1" showErrorMessage="1" xr:uid="{74E7BCE4-7C22-4C82-A64A-AFA6996B3FE3}">
          <x14:formula1>
            <xm:f>Lists!A1:A2</xm:f>
          </x14:formula1>
          <xm:sqref>E296</xm:sqref>
        </x14:dataValidation>
        <x14:dataValidation type="list" allowBlank="1" showErrorMessage="1" xr:uid="{20F70D49-8066-481A-967A-D39613F00F31}">
          <x14:formula1>
            <xm:f>Lists!A1:A2</xm:f>
          </x14:formula1>
          <xm:sqref>E299</xm:sqref>
        </x14:dataValidation>
        <x14:dataValidation type="list" allowBlank="1" showErrorMessage="1" xr:uid="{7D843C25-319A-4F95-AF91-1999797454BA}">
          <x14:formula1>
            <xm:f>Lists!A1:A3</xm:f>
          </x14:formula1>
          <xm:sqref>E302</xm:sqref>
        </x14:dataValidation>
        <x14:dataValidation type="list" allowBlank="1" showErrorMessage="1" xr:uid="{4345E780-515F-4CAD-A706-CD10AC06815A}">
          <x14:formula1>
            <xm:f>Lists!A1:A2</xm:f>
          </x14:formula1>
          <xm:sqref>E305</xm:sqref>
        </x14:dataValidation>
        <x14:dataValidation type="list" allowBlank="1" showErrorMessage="1" xr:uid="{1207DDBD-FE92-4F0F-8096-8B5DF35EA2E4}">
          <x14:formula1>
            <xm:f>Lists!A1:A2</xm:f>
          </x14:formula1>
          <xm:sqref>E323</xm:sqref>
        </x14:dataValidation>
        <x14:dataValidation type="list" allowBlank="1" showErrorMessage="1" xr:uid="{148BACB8-385D-41E6-BE3E-D25C16D6D1B9}">
          <x14:formula1>
            <xm:f>Lists!A1:A3</xm:f>
          </x14:formula1>
          <xm:sqref>E372</xm:sqref>
        </x14:dataValidation>
        <x14:dataValidation type="list" allowBlank="1" showErrorMessage="1" xr:uid="{ACCDABDA-5940-4937-89FA-4F6B8A311A13}">
          <x14:formula1>
            <xm:f>Lists!A1:A2</xm:f>
          </x14:formula1>
          <xm:sqref>E400</xm:sqref>
        </x14:dataValidation>
        <x14:dataValidation type="list" allowBlank="1" showErrorMessage="1" xr:uid="{1FB8ED23-AA4E-42FB-A986-24DFD4AB7577}">
          <x14:formula1>
            <xm:f>Lists!A1:A3</xm:f>
          </x14:formula1>
          <xm:sqref>E427</xm:sqref>
        </x14:dataValidation>
        <x14:dataValidation type="list" allowBlank="1" showErrorMessage="1" xr:uid="{7C80FDD7-9353-4EBF-8F5D-138F057AA5AC}">
          <x14:formula1>
            <xm:f>Lists!A1:A3</xm:f>
          </x14:formula1>
          <xm:sqref>E430</xm:sqref>
        </x14:dataValidation>
        <x14:dataValidation type="list" allowBlank="1" showErrorMessage="1" xr:uid="{7840D06B-15F2-41AC-8F49-824216BBDAB1}">
          <x14:formula1>
            <xm:f>Lists!A3</xm:f>
          </x14:formula1>
          <xm:sqref>E441</xm:sqref>
        </x14:dataValidation>
        <x14:dataValidation type="list" allowBlank="1" showErrorMessage="1" xr:uid="{5A8E7822-7C3F-4048-A947-9909B9B7ABAE}">
          <x14:formula1>
            <xm:f>Lists!A3</xm:f>
          </x14:formula1>
          <xm:sqref>E454</xm:sqref>
        </x14:dataValidation>
        <x14:dataValidation type="list" allowBlank="1" showErrorMessage="1" xr:uid="{7B9396BF-4BA1-40AE-8D87-873F237F70F4}">
          <x14:formula1>
            <xm:f>Lists!A1:A3</xm:f>
          </x14:formula1>
          <xm:sqref>E490</xm:sqref>
        </x14:dataValidation>
        <x14:dataValidation type="list" allowBlank="1" showErrorMessage="1" xr:uid="{809D64F9-2713-4260-9B5D-EC9FD81D705F}">
          <x14:formula1>
            <xm:f>Lists!A3</xm:f>
          </x14:formula1>
          <xm:sqref>E493</xm:sqref>
        </x14:dataValidation>
        <x14:dataValidation type="list" allowBlank="1" showErrorMessage="1" xr:uid="{0B633263-B3C3-432E-BBF8-4259EE061A74}">
          <x14:formula1>
            <xm:f>Lists!A1:A3</xm:f>
          </x14:formula1>
          <xm:sqref>E539</xm:sqref>
        </x14:dataValidation>
        <x14:dataValidation type="list" allowBlank="1" showErrorMessage="1" xr:uid="{B6957DE9-5F6C-41ED-ACB5-A0CBE039FA97}">
          <x14:formula1>
            <xm:f>Lists!A1:A2</xm:f>
          </x14:formula1>
          <xm:sqref>E560</xm:sqref>
        </x14:dataValidation>
        <x14:dataValidation type="list" allowBlank="1" showErrorMessage="1" xr:uid="{45BA7201-6404-4430-B319-7101913387A8}">
          <x14:formula1>
            <xm:f>Lists!A1:A2</xm:f>
          </x14:formula1>
          <xm:sqref>E563</xm:sqref>
        </x14:dataValidation>
        <x14:dataValidation type="list" allowBlank="1" showErrorMessage="1" xr:uid="{EEE620A7-041E-4449-A901-37E4BB0C036D}">
          <x14:formula1>
            <xm:f>Lists!A3</xm:f>
          </x14:formula1>
          <xm:sqref>E566</xm:sqref>
        </x14:dataValidation>
        <x14:dataValidation type="list" allowBlank="1" showErrorMessage="1" xr:uid="{D2F38D97-9704-4393-A98D-0464B6B9D298}">
          <x14:formula1>
            <xm:f>Lists!A1:A2</xm:f>
          </x14:formula1>
          <xm:sqref>E613</xm:sqref>
        </x14:dataValidation>
        <x14:dataValidation type="list" allowBlank="1" showErrorMessage="1" xr:uid="{D2383773-A9A9-47C8-A612-7EC3B73ED6EC}">
          <x14:formula1>
            <xm:f>Lists!A1:A2</xm:f>
          </x14:formula1>
          <xm:sqref>E616</xm:sqref>
        </x14:dataValidation>
        <x14:dataValidation type="list" allowBlank="1" showErrorMessage="1" xr:uid="{B898F9D0-8420-48F0-9071-7CAE265260DE}">
          <x14:formula1>
            <xm:f>Lists!A1:A2</xm:f>
          </x14:formula1>
          <xm:sqref>E619</xm:sqref>
        </x14:dataValidation>
        <x14:dataValidation type="list" allowBlank="1" showErrorMessage="1" xr:uid="{97F47994-EC67-4D50-9D80-4268EB8D5DDC}">
          <x14:formula1>
            <xm:f>Lists!A1:A2</xm:f>
          </x14:formula1>
          <xm:sqref>E634</xm:sqref>
        </x14:dataValidation>
        <x14:dataValidation type="list" allowBlank="1" showErrorMessage="1" xr:uid="{7794743E-F630-4E8E-8D09-C8A02860BB3D}">
          <x14:formula1>
            <xm:f>Lists!A3</xm:f>
          </x14:formula1>
          <xm:sqref>E638</xm:sqref>
        </x14:dataValidation>
        <x14:dataValidation type="list" allowBlank="1" showErrorMessage="1" xr:uid="{AF00112D-C793-4A80-9E25-39392964746E}">
          <x14:formula1>
            <xm:f>Lists!A3</xm:f>
          </x14:formula1>
          <xm:sqref>E645</xm:sqref>
        </x14:dataValidation>
        <x14:dataValidation type="list" allowBlank="1" showErrorMessage="1" xr:uid="{B841E806-8539-49CF-95F9-7D1E14E3D60F}">
          <x14:formula1>
            <xm:f>Lists!A1:A2</xm:f>
          </x14:formula1>
          <xm:sqref>E652</xm:sqref>
        </x14:dataValidation>
        <x14:dataValidation type="list" allowBlank="1" showErrorMessage="1" xr:uid="{59347354-D465-41D9-BFD6-CDEDDC116205}">
          <x14:formula1>
            <xm:f>Lists!A1:A2</xm:f>
          </x14:formula1>
          <xm:sqref>E655</xm:sqref>
        </x14:dataValidation>
        <x14:dataValidation type="list" allowBlank="1" showErrorMessage="1" xr:uid="{2BC8A469-2733-4D0A-BF9F-6337D594D0E5}">
          <x14:formula1>
            <xm:f>Lists!A1:A2</xm:f>
          </x14:formula1>
          <xm:sqref>E667</xm:sqref>
        </x14:dataValidation>
        <x14:dataValidation type="list" allowBlank="1" showErrorMessage="1" xr:uid="{9C5103CB-B03E-4448-AC1F-41EF8953AC5A}">
          <x14:formula1>
            <xm:f>Lists!A1:A2</xm:f>
          </x14:formula1>
          <xm:sqref>E677</xm:sqref>
        </x14:dataValidation>
        <x14:dataValidation type="list" allowBlank="1" showErrorMessage="1" xr:uid="{48B71437-22A3-4215-A00E-2A97AF5282BD}">
          <x14:formula1>
            <xm:f>Lists!A1:A2</xm:f>
          </x14:formula1>
          <xm:sqref>E680</xm:sqref>
        </x14:dataValidation>
        <x14:dataValidation type="list" allowBlank="1" showErrorMessage="1" xr:uid="{55F4759B-F55E-4808-832B-392ACCCE1CF4}">
          <x14:formula1>
            <xm:f>Lists!A1:A2</xm:f>
          </x14:formula1>
          <xm:sqref>E683</xm:sqref>
        </x14:dataValidation>
        <x14:dataValidation type="list" allowBlank="1" showErrorMessage="1" xr:uid="{79F93FFB-30B3-4A26-A234-752E41369731}">
          <x14:formula1>
            <xm:f>Lists!A3</xm:f>
          </x14:formula1>
          <xm:sqref>E709</xm:sqref>
        </x14:dataValidation>
        <x14:dataValidation type="list" allowBlank="1" showErrorMessage="1" xr:uid="{DA18B02C-2739-4D48-B411-60051E362F12}">
          <x14:formula1>
            <xm:f>Lists!A3</xm:f>
          </x14:formula1>
          <xm:sqref>E716</xm:sqref>
        </x14:dataValidation>
        <x14:dataValidation type="list" allowBlank="1" showErrorMessage="1" xr:uid="{3BB75ECE-0CB1-472A-81C0-572E20B9B7B4}">
          <x14:formula1>
            <xm:f>Lists!A3</xm:f>
          </x14:formula1>
          <xm:sqref>E723</xm:sqref>
        </x14:dataValidation>
        <x14:dataValidation type="list" allowBlank="1" showErrorMessage="1" xr:uid="{92EED259-A506-4DE4-BE83-1367AB445E68}">
          <x14:formula1>
            <xm:f>Lists!A3</xm:f>
          </x14:formula1>
          <xm:sqref>E730</xm:sqref>
        </x14:dataValidation>
        <x14:dataValidation type="list" allowBlank="1" showErrorMessage="1" xr:uid="{699706EE-CFD6-496B-8956-D5326C529322}">
          <x14:formula1>
            <xm:f>Lists!A1:A2</xm:f>
          </x14:formula1>
          <xm:sqref>E736</xm:sqref>
        </x14:dataValidation>
        <x14:dataValidation type="list" allowBlank="1" showErrorMessage="1" xr:uid="{86B741D7-DF2D-4B7C-8B82-0951048B8821}">
          <x14:formula1>
            <xm:f>Lists!A1:A3</xm:f>
          </x14:formula1>
          <xm:sqref>E755</xm:sqref>
        </x14:dataValidation>
        <x14:dataValidation type="list" allowBlank="1" showErrorMessage="1" xr:uid="{70583BAA-2583-461E-9DDC-00CF17C1BF6E}">
          <x14:formula1>
            <xm:f>Lists!A1:A3</xm:f>
          </x14:formula1>
          <xm:sqref>E758</xm:sqref>
        </x14:dataValidation>
        <x14:dataValidation type="list" allowBlank="1" showErrorMessage="1" xr:uid="{53F77B0D-8FAF-45D2-AE8A-A2E66CA06EFB}">
          <x14:formula1>
            <xm:f>Lists!A1:A3</xm:f>
          </x14:formula1>
          <xm:sqref>E761</xm:sqref>
        </x14:dataValidation>
        <x14:dataValidation type="list" allowBlank="1" showErrorMessage="1" xr:uid="{F351C6F9-B73D-4458-B697-3C9437C913C8}">
          <x14:formula1>
            <xm:f>Lists!A1:A2</xm:f>
          </x14:formula1>
          <xm:sqref>E771</xm:sqref>
        </x14:dataValidation>
        <x14:dataValidation type="list" allowBlank="1" showErrorMessage="1" xr:uid="{8BFBBCE5-2495-4A07-9B51-25BB8ECD4C63}">
          <x14:formula1>
            <xm:f>Lists!A1:A2</xm:f>
          </x14:formula1>
          <xm:sqref>E781</xm:sqref>
        </x14:dataValidation>
        <x14:dataValidation type="list" allowBlank="1" showErrorMessage="1" xr:uid="{B44FB630-EAE2-4AD8-B209-091891616E0B}">
          <x14:formula1>
            <xm:f>Lists!A3</xm:f>
          </x14:formula1>
          <xm:sqref>E785</xm:sqref>
        </x14:dataValidation>
        <x14:dataValidation type="list" allowBlank="1" showErrorMessage="1" xr:uid="{AD38204D-8DA7-412F-8DA9-99FA7E2BECE7}">
          <x14:formula1>
            <xm:f>Lists!A1:A2</xm:f>
          </x14:formula1>
          <xm:sqref>E847</xm:sqref>
        </x14:dataValidation>
        <x14:dataValidation type="list" allowBlank="1" showInputMessage="1" showErrorMessage="1" xr:uid="{B093781A-73ED-4F81-87FC-F888A40C9ADB}">
          <x14:formula1>
            <xm:f>Lists!A3</xm:f>
          </x14:formula1>
          <xm:sqref>E161</xm:sqref>
        </x14:dataValidation>
        <x14:dataValidation type="list" allowBlank="1" showInputMessage="1" showErrorMessage="1" xr:uid="{0C325DDF-6135-49FA-90DA-304EC8C72C00}">
          <x14:formula1>
            <xm:f>Lists!A3</xm:f>
          </x14:formula1>
          <xm:sqref>E447</xm:sqref>
        </x14:dataValidation>
        <x14:dataValidation type="list" allowBlank="1" showInputMessage="1" showErrorMessage="1" xr:uid="{9F5E8646-72C5-4924-A4B8-DDBC1AFFEE41}">
          <x14:formula1>
            <xm:f>Lists!A1:A2</xm:f>
          </x14:formula1>
          <xm:sqref>E813</xm:sqref>
        </x14:dataValidation>
        <x14:dataValidation type="list" allowBlank="1" showInputMessage="1" showErrorMessage="1" xr:uid="{F051DC2E-BC91-420A-866E-5BFCF464A29D}">
          <x14:formula1>
            <xm:f>Lists!A3</xm:f>
          </x14:formula1>
          <xm:sqref>E799</xm:sqref>
        </x14:dataValidation>
        <x14:dataValidation type="list" allowBlank="1" showInputMessage="1" showErrorMessage="1" xr:uid="{A07DA67B-FC6A-4B78-B969-24A0FF4ABB36}">
          <x14:formula1>
            <xm:f>Lists!A1:A3</xm:f>
          </x14:formula1>
          <xm:sqref>E532</xm:sqref>
        </x14:dataValidation>
        <x14:dataValidation type="list" allowBlank="1" showErrorMessage="1" xr:uid="{788DAE03-BA61-4C2B-81BD-22F3D01909CD}">
          <x14:formula1>
            <xm:f>Lists!A1:A3</xm:f>
          </x14:formula1>
          <xm:sqref>E888</xm:sqref>
        </x14:dataValidation>
        <x14:dataValidation type="list" allowBlank="1" showErrorMessage="1" xr:uid="{55595A84-5F3C-4B5F-A0F9-00B029F233A9}">
          <x14:formula1>
            <xm:f>Lists!A3</xm:f>
          </x14:formula1>
          <xm:sqref>E891</xm:sqref>
        </x14:dataValidation>
        <x14:dataValidation type="list" allowBlank="1" showErrorMessage="1" xr:uid="{4C80ED64-A3C1-4545-B593-01C32D80E2F3}">
          <x14:formula1>
            <xm:f>Lists!D1:D4</xm:f>
          </x14:formula1>
          <xm:sqref>E88</xm:sqref>
        </x14:dataValidation>
        <x14:dataValidation type="list" allowBlank="1" showErrorMessage="1" xr:uid="{6B3A9BFB-2381-4E81-949F-0A6CEC26481D}">
          <x14:formula1>
            <xm:f>Lists!E1:E4</xm:f>
          </x14:formula1>
          <xm:sqref>E97</xm:sqref>
        </x14:dataValidation>
        <x14:dataValidation type="list" allowBlank="1" showErrorMessage="1" xr:uid="{F37BBC47-360D-41AB-ABA7-8A14F31383F0}">
          <x14:formula1>
            <xm:f>Lists!C1:C4</xm:f>
          </x14:formula1>
          <xm:sqref>E79</xm:sqref>
        </x14:dataValidation>
        <x14:dataValidation type="list" allowBlank="1" showErrorMessage="1" xr:uid="{3017DC64-F79D-42A3-856A-1D6A49FC8622}">
          <x14:formula1>
            <xm:f>Lists!A1:A2</xm:f>
          </x14:formula1>
          <xm:sqref>E6</xm:sqref>
        </x14:dataValidation>
        <x14:dataValidation type="list" allowBlank="1" showErrorMessage="1" xr:uid="{A9BDA761-FB43-4074-A662-8740AE4A1BEC}">
          <x14:formula1>
            <xm:f>Lists!A1:A2</xm:f>
          </x14:formula1>
          <xm:sqref>E16</xm:sqref>
        </x14:dataValidation>
        <x14:dataValidation type="list" allowBlank="1" showErrorMessage="1" xr:uid="{ABC08417-C3A1-4544-AC6C-DF58B1BE9934}">
          <x14:formula1>
            <xm:f>Lists!A1:A2</xm:f>
          </x14:formula1>
          <xm:sqref>E20</xm:sqref>
        </x14:dataValidation>
        <x14:dataValidation type="list" allowBlank="1" showErrorMessage="1" xr:uid="{0FD06BD2-5E82-4E94-B23D-511F74F9C837}">
          <x14:formula1>
            <xm:f>Lists!A1:A2</xm:f>
          </x14:formula1>
          <xm:sqref>E29</xm:sqref>
        </x14:dataValidation>
        <x14:dataValidation type="list" allowBlank="1" showErrorMessage="1" xr:uid="{4657C825-5B7E-4437-822C-6607431E585F}">
          <x14:formula1>
            <xm:f>Lists!A1:A3</xm:f>
          </x14:formula1>
          <xm:sqref>E26</xm:sqref>
        </x14:dataValidation>
        <x14:dataValidation type="list" allowBlank="1" showErrorMessage="1" xr:uid="{C65E29D1-95BD-473B-94B7-6621248ADE1F}">
          <x14:formula1>
            <xm:f>Lists!A1:A3</xm:f>
          </x14:formula1>
          <xm:sqref>E23</xm:sqref>
        </x14:dataValidation>
        <x14:dataValidation type="list" allowBlank="1" showInputMessage="1" showErrorMessage="1" xr:uid="{C90A8572-CBA0-4FC9-859E-297EB0B4EF35}">
          <x14:formula1>
            <xm:f>Lists!A1:A2</xm:f>
          </x14:formula1>
          <xm:sqref>E326</xm:sqref>
        </x14:dataValidation>
        <x14:dataValidation type="list" allowBlank="1" showInputMessage="1" showErrorMessage="1" xr:uid="{1A1A9E44-B09D-4E40-925D-1791D5BCB186}">
          <x14:formula1>
            <xm:f>Lists!A3</xm:f>
          </x14:formula1>
          <xm:sqref>E806</xm:sqref>
        </x14:dataValidation>
        <x14:dataValidation type="list" allowBlank="1" showInputMessage="1" showErrorMessage="1" xr:uid="{DB8A3806-4C65-424F-B353-224B8B96B185}">
          <x14:formula1>
            <xm:f>Lists!A1:A2</xm:f>
          </x14:formula1>
          <xm:sqref>E146</xm:sqref>
        </x14:dataValidation>
        <x14:dataValidation type="list" allowBlank="1" showInputMessage="1" showErrorMessage="1" xr:uid="{B1FA18C9-F5BC-46BB-8978-396980BBD490}">
          <x14:formula1>
            <xm:f>Lists!A1:A2</xm:f>
          </x14:formula1>
          <xm:sqref>E546</xm:sqref>
        </x14:dataValidation>
        <x14:dataValidation type="list" allowBlank="1" showInputMessage="1" showErrorMessage="1" xr:uid="{98D3CDBF-14F0-418A-BF45-E34207CCAB1A}">
          <x14:formula1>
            <xm:f>Lists!A1:A2</xm:f>
          </x14:formula1>
          <xm:sqref>E525</xm:sqref>
        </x14:dataValidation>
        <x14:dataValidation type="list" allowBlank="1" showInputMessage="1" showErrorMessage="1" xr:uid="{983120CD-9EDD-41EA-8B53-E8A6EF4E073A}">
          <x14:formula1>
            <xm:f>Lists!A3</xm:f>
          </x14:formula1>
          <xm:sqref>E434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999"/>
  <sheetViews>
    <sheetView workbookViewId="0">
      <selection activeCell="G14" sqref="G14"/>
    </sheetView>
  </sheetViews>
  <sheetFormatPr defaultColWidth="14.44140625" defaultRowHeight="15" customHeight="1" x14ac:dyDescent="0.3"/>
  <cols>
    <col min="1" max="1" width="43.5546875" style="7" customWidth="1"/>
    <col min="2" max="2" width="13.109375" style="7" customWidth="1"/>
    <col min="3" max="3" width="11.77734375" style="7" customWidth="1"/>
    <col min="4" max="4" width="8.6640625" style="7" customWidth="1"/>
    <col min="5" max="5" width="13" style="7" customWidth="1"/>
    <col min="6" max="25" width="8.6640625" style="7" customWidth="1"/>
    <col min="26" max="16384" width="14.44140625" style="7"/>
  </cols>
  <sheetData>
    <row r="1" spans="1:26" s="576" customFormat="1" ht="28.8" customHeight="1" x14ac:dyDescent="0.4">
      <c r="A1" s="572" t="s">
        <v>514</v>
      </c>
      <c r="B1" s="573"/>
      <c r="C1" s="574"/>
      <c r="D1" s="573"/>
      <c r="E1" s="575"/>
    </row>
    <row r="2" spans="1:26" ht="14.25" customHeight="1" x14ac:dyDescent="0.3">
      <c r="A2" s="3"/>
      <c r="B2" s="3"/>
      <c r="C2" s="3"/>
      <c r="D2" s="3"/>
      <c r="E2" s="3"/>
    </row>
    <row r="3" spans="1:26" ht="15.75" customHeight="1" x14ac:dyDescent="0.3">
      <c r="A3" s="1165" t="s">
        <v>191</v>
      </c>
      <c r="B3" s="1167" t="s">
        <v>192</v>
      </c>
      <c r="C3" s="1168" t="s">
        <v>331</v>
      </c>
      <c r="D3" s="1167" t="s">
        <v>330</v>
      </c>
      <c r="E3" s="1168" t="s">
        <v>332</v>
      </c>
    </row>
    <row r="4" spans="1:26" ht="14.25" customHeight="1" x14ac:dyDescent="0.3">
      <c r="A4" s="1166"/>
      <c r="B4" s="1166"/>
      <c r="C4" s="1169"/>
      <c r="D4" s="1166"/>
      <c r="E4" s="1169"/>
    </row>
    <row r="5" spans="1:26" ht="27" customHeight="1" x14ac:dyDescent="0.3">
      <c r="A5" s="9" t="s">
        <v>193</v>
      </c>
      <c r="B5" s="429">
        <f>'AUD Protocol'!F104</f>
        <v>95</v>
      </c>
      <c r="C5" s="429">
        <f>'AUD Protocol'!F105</f>
        <v>95</v>
      </c>
      <c r="D5" s="429">
        <f>'AUD Protocol'!F106</f>
        <v>0</v>
      </c>
      <c r="E5" s="15">
        <f>'AUD Protocol'!F107</f>
        <v>0</v>
      </c>
    </row>
    <row r="6" spans="1:26" ht="27" customHeight="1" x14ac:dyDescent="0.3">
      <c r="A6" s="9" t="s">
        <v>194</v>
      </c>
      <c r="B6" s="429">
        <f>'AUD Protocol'!F223</f>
        <v>165</v>
      </c>
      <c r="C6" s="429">
        <f>'AUD Protocol'!F224</f>
        <v>165</v>
      </c>
      <c r="D6" s="429">
        <f>'AUD Protocol'!F225</f>
        <v>0</v>
      </c>
      <c r="E6" s="15">
        <f>'AUD Protocol'!F226</f>
        <v>0</v>
      </c>
    </row>
    <row r="7" spans="1:26" ht="27" customHeight="1" x14ac:dyDescent="0.3">
      <c r="A7" s="9" t="s">
        <v>195</v>
      </c>
      <c r="B7" s="429">
        <f>'AUD Protocol'!F340</f>
        <v>180</v>
      </c>
      <c r="C7" s="429">
        <f>'AUD Protocol'!F341</f>
        <v>180</v>
      </c>
      <c r="D7" s="429">
        <f>'AUD Protocol'!F342</f>
        <v>0</v>
      </c>
      <c r="E7" s="15">
        <f>'AUD Protocol'!F343</f>
        <v>0</v>
      </c>
    </row>
    <row r="8" spans="1:26" ht="27" customHeight="1" x14ac:dyDescent="0.3">
      <c r="A8" s="9" t="s">
        <v>196</v>
      </c>
      <c r="B8" s="429">
        <f>'AUD Protocol'!F418</f>
        <v>100</v>
      </c>
      <c r="C8" s="429">
        <f>'AUD Protocol'!F419</f>
        <v>100</v>
      </c>
      <c r="D8" s="429">
        <f>'AUD Protocol'!F420</f>
        <v>0</v>
      </c>
      <c r="E8" s="15">
        <f>'AUD Protocol'!F421</f>
        <v>0</v>
      </c>
    </row>
    <row r="9" spans="1:26" ht="27" customHeight="1" x14ac:dyDescent="0.3">
      <c r="A9" s="9" t="s">
        <v>197</v>
      </c>
      <c r="B9" s="429">
        <f>'AUD Protocol'!F500</f>
        <v>70</v>
      </c>
      <c r="C9" s="429">
        <f>'AUD Protocol'!F501</f>
        <v>70</v>
      </c>
      <c r="D9" s="429">
        <f>'AUD Protocol'!F502</f>
        <v>0</v>
      </c>
      <c r="E9" s="15">
        <f>'AUD Protocol'!F503</f>
        <v>0</v>
      </c>
    </row>
    <row r="10" spans="1:26" ht="27" customHeight="1" x14ac:dyDescent="0.3">
      <c r="A10" s="9" t="s">
        <v>198</v>
      </c>
      <c r="B10" s="429">
        <f>'AUD Protocol'!F580</f>
        <v>90</v>
      </c>
      <c r="C10" s="429">
        <f>'AUD Protocol'!F581</f>
        <v>90</v>
      </c>
      <c r="D10" s="429">
        <f>'AUD Protocol'!F582</f>
        <v>0</v>
      </c>
      <c r="E10" s="15">
        <f>'AUD Protocol'!F583</f>
        <v>0</v>
      </c>
    </row>
    <row r="11" spans="1:26" ht="27" customHeight="1" x14ac:dyDescent="0.3">
      <c r="A11" s="9" t="s">
        <v>199</v>
      </c>
      <c r="B11" s="429">
        <f>'AUD Protocol'!F658</f>
        <v>100</v>
      </c>
      <c r="C11" s="429">
        <f>'AUD Protocol'!F659</f>
        <v>100</v>
      </c>
      <c r="D11" s="429">
        <f>'AUD Protocol'!F660</f>
        <v>0</v>
      </c>
      <c r="E11" s="15">
        <f>'AUD Protocol'!F661</f>
        <v>0</v>
      </c>
    </row>
    <row r="12" spans="1:26" ht="27" customHeight="1" x14ac:dyDescent="0.3">
      <c r="A12" s="9" t="s">
        <v>200</v>
      </c>
      <c r="B12" s="429">
        <f>'AUD Protocol'!F746</f>
        <v>105</v>
      </c>
      <c r="C12" s="429">
        <f>'AUD Protocol'!F747</f>
        <v>105</v>
      </c>
      <c r="D12" s="429">
        <f>'AUD Protocol'!F748</f>
        <v>0</v>
      </c>
      <c r="E12" s="15">
        <f>'AUD Protocol'!F749</f>
        <v>0</v>
      </c>
    </row>
    <row r="13" spans="1:26" ht="27" customHeight="1" x14ac:dyDescent="0.3">
      <c r="A13" s="9" t="s">
        <v>333</v>
      </c>
      <c r="B13" s="429">
        <f>'AUD Protocol'!F823</f>
        <v>75</v>
      </c>
      <c r="C13" s="429">
        <f>'AUD Protocol'!F824</f>
        <v>75</v>
      </c>
      <c r="D13" s="429">
        <f>'AUD Protocol'!F825</f>
        <v>0</v>
      </c>
      <c r="E13" s="15">
        <f>'AUD Protocol'!F826</f>
        <v>0</v>
      </c>
    </row>
    <row r="14" spans="1:26" ht="27" customHeight="1" x14ac:dyDescent="0.3">
      <c r="A14" s="9" t="s">
        <v>201</v>
      </c>
      <c r="B14" s="429">
        <f>'AUD Protocol'!F905</f>
        <v>115</v>
      </c>
      <c r="C14" s="429">
        <f>'AUD Protocol'!F906</f>
        <v>115</v>
      </c>
      <c r="D14" s="429">
        <f>'AUD Protocol'!F907</f>
        <v>0</v>
      </c>
      <c r="E14" s="15">
        <f>'AUD Protocol'!F908</f>
        <v>0</v>
      </c>
    </row>
    <row r="15" spans="1:26" s="11" customFormat="1" ht="24" customHeight="1" x14ac:dyDescent="0.3">
      <c r="A15" s="8" t="s">
        <v>202</v>
      </c>
      <c r="B15" s="430">
        <f>SUM(B5:B14)</f>
        <v>1095</v>
      </c>
      <c r="C15" s="430">
        <f>SUM(C5:C14)</f>
        <v>1095</v>
      </c>
      <c r="D15" s="430">
        <f>SUM(D5:D14)</f>
        <v>0</v>
      </c>
      <c r="E15" s="16">
        <f>IF(C15=0, "", D15 / C15)</f>
        <v>0</v>
      </c>
      <c r="F15" s="10"/>
      <c r="G15" s="10"/>
      <c r="H15" s="10"/>
      <c r="I15" s="10"/>
      <c r="J15" s="10"/>
      <c r="K15" s="10"/>
      <c r="L15" s="10"/>
      <c r="M15" s="10"/>
      <c r="N15" s="10"/>
      <c r="O15" s="10"/>
      <c r="P15" s="10"/>
      <c r="Q15" s="10"/>
      <c r="R15" s="10"/>
      <c r="S15" s="10"/>
      <c r="T15" s="10"/>
      <c r="U15" s="10"/>
      <c r="V15" s="10"/>
      <c r="W15" s="10"/>
      <c r="X15" s="10"/>
      <c r="Y15" s="10"/>
      <c r="Z15" s="10"/>
    </row>
    <row r="16" spans="1:26" ht="14.25" customHeight="1" x14ac:dyDescent="0.3">
      <c r="A16" s="12"/>
    </row>
    <row r="17" spans="1:1" ht="14.25" customHeight="1" x14ac:dyDescent="0.3">
      <c r="A17" s="473" t="s">
        <v>515</v>
      </c>
    </row>
    <row r="18" spans="1:1" ht="14.25" customHeight="1" x14ac:dyDescent="0.3">
      <c r="A18" s="473" t="s">
        <v>516</v>
      </c>
    </row>
    <row r="19" spans="1:1" ht="14.25" customHeight="1" x14ac:dyDescent="0.3">
      <c r="A19" s="12"/>
    </row>
    <row r="20" spans="1:1" ht="14.25" customHeight="1" x14ac:dyDescent="0.3">
      <c r="A20" s="13"/>
    </row>
    <row r="21" spans="1:1" ht="14.25" customHeight="1" x14ac:dyDescent="0.3">
      <c r="A21" s="13"/>
    </row>
    <row r="22" spans="1:1" ht="14.25" customHeight="1" x14ac:dyDescent="0.3">
      <c r="A22" s="13"/>
    </row>
    <row r="23" spans="1:1" ht="14.25" customHeight="1" x14ac:dyDescent="0.3">
      <c r="A23" s="14"/>
    </row>
    <row r="24" spans="1:1" ht="14.25" customHeight="1" x14ac:dyDescent="0.3">
      <c r="A24" s="12"/>
    </row>
    <row r="25" spans="1:1" ht="14.25" customHeight="1" x14ac:dyDescent="0.3">
      <c r="A25" s="12"/>
    </row>
    <row r="26" spans="1:1" ht="14.25" customHeight="1" x14ac:dyDescent="0.3">
      <c r="A26" s="12"/>
    </row>
    <row r="27" spans="1:1" ht="14.25" customHeight="1" x14ac:dyDescent="0.3">
      <c r="A27" s="12"/>
    </row>
    <row r="28" spans="1:1" ht="14.25" customHeight="1" x14ac:dyDescent="0.3">
      <c r="A28" s="12"/>
    </row>
    <row r="29" spans="1:1" ht="14.25" customHeight="1" x14ac:dyDescent="0.3">
      <c r="A29" s="12"/>
    </row>
    <row r="30" spans="1:1" ht="14.25" customHeight="1" x14ac:dyDescent="0.3">
      <c r="A30" s="12"/>
    </row>
    <row r="31" spans="1:1" ht="14.25" customHeight="1" x14ac:dyDescent="0.3">
      <c r="A31" s="12"/>
    </row>
    <row r="32" spans="1:1" ht="14.25" customHeight="1" x14ac:dyDescent="0.3">
      <c r="A32" s="12"/>
    </row>
    <row r="33" spans="1:1" ht="14.25" customHeight="1" x14ac:dyDescent="0.3">
      <c r="A33" s="12"/>
    </row>
    <row r="34" spans="1:1" ht="14.25" customHeight="1" x14ac:dyDescent="0.3">
      <c r="A34" s="12"/>
    </row>
    <row r="35" spans="1:1" ht="14.25" customHeight="1" x14ac:dyDescent="0.3">
      <c r="A35" s="12"/>
    </row>
    <row r="36" spans="1:1" ht="14.25" customHeight="1" x14ac:dyDescent="0.3">
      <c r="A36" s="12"/>
    </row>
    <row r="37" spans="1:1" ht="14.25" customHeight="1" x14ac:dyDescent="0.3">
      <c r="A37" s="12"/>
    </row>
    <row r="38" spans="1:1" ht="14.25" customHeight="1" x14ac:dyDescent="0.3">
      <c r="A38" s="12"/>
    </row>
    <row r="39" spans="1:1" ht="14.25" customHeight="1" x14ac:dyDescent="0.3">
      <c r="A39" s="12"/>
    </row>
    <row r="40" spans="1:1" ht="14.25" customHeight="1" x14ac:dyDescent="0.3">
      <c r="A40" s="12"/>
    </row>
    <row r="41" spans="1:1" ht="14.25" customHeight="1" x14ac:dyDescent="0.3">
      <c r="A41" s="12"/>
    </row>
    <row r="42" spans="1:1" ht="14.25" customHeight="1" x14ac:dyDescent="0.3">
      <c r="A42" s="12"/>
    </row>
    <row r="43" spans="1:1" ht="14.25" customHeight="1" x14ac:dyDescent="0.3">
      <c r="A43" s="12"/>
    </row>
    <row r="44" spans="1:1" ht="14.25" customHeight="1" x14ac:dyDescent="0.3">
      <c r="A44" s="12"/>
    </row>
    <row r="45" spans="1:1" ht="14.25" customHeight="1" x14ac:dyDescent="0.3">
      <c r="A45" s="12"/>
    </row>
    <row r="46" spans="1:1" ht="14.25" customHeight="1" x14ac:dyDescent="0.3">
      <c r="A46" s="12"/>
    </row>
    <row r="47" spans="1:1" ht="14.25" customHeight="1" x14ac:dyDescent="0.3">
      <c r="A47" s="12"/>
    </row>
    <row r="48" spans="1:1" ht="14.25" customHeight="1" x14ac:dyDescent="0.3">
      <c r="A48" s="12"/>
    </row>
    <row r="49" spans="1:1" ht="14.25" customHeight="1" x14ac:dyDescent="0.3">
      <c r="A49" s="12"/>
    </row>
    <row r="50" spans="1:1" ht="14.25" customHeight="1" x14ac:dyDescent="0.3">
      <c r="A50" s="12"/>
    </row>
    <row r="51" spans="1:1" ht="14.25" customHeight="1" x14ac:dyDescent="0.3">
      <c r="A51" s="12"/>
    </row>
    <row r="52" spans="1:1" ht="14.25" customHeight="1" x14ac:dyDescent="0.3">
      <c r="A52" s="12"/>
    </row>
    <row r="53" spans="1:1" ht="14.25" customHeight="1" x14ac:dyDescent="0.3">
      <c r="A53" s="12"/>
    </row>
    <row r="54" spans="1:1" ht="14.25" customHeight="1" x14ac:dyDescent="0.3">
      <c r="A54" s="12"/>
    </row>
    <row r="55" spans="1:1" ht="14.25" customHeight="1" x14ac:dyDescent="0.3">
      <c r="A55" s="12"/>
    </row>
    <row r="56" spans="1:1" ht="14.25" customHeight="1" x14ac:dyDescent="0.3">
      <c r="A56" s="12"/>
    </row>
    <row r="57" spans="1:1" ht="14.25" customHeight="1" x14ac:dyDescent="0.3">
      <c r="A57" s="12"/>
    </row>
    <row r="58" spans="1:1" ht="14.25" customHeight="1" x14ac:dyDescent="0.3">
      <c r="A58" s="12"/>
    </row>
    <row r="59" spans="1:1" ht="14.25" customHeight="1" x14ac:dyDescent="0.3">
      <c r="A59" s="12"/>
    </row>
    <row r="60" spans="1:1" ht="14.25" customHeight="1" x14ac:dyDescent="0.3">
      <c r="A60" s="12"/>
    </row>
    <row r="61" spans="1:1" ht="14.25" customHeight="1" x14ac:dyDescent="0.3">
      <c r="A61" s="12"/>
    </row>
    <row r="62" spans="1:1" ht="14.25" customHeight="1" x14ac:dyDescent="0.3">
      <c r="A62" s="12"/>
    </row>
    <row r="63" spans="1:1" ht="14.25" customHeight="1" x14ac:dyDescent="0.3">
      <c r="A63" s="12"/>
    </row>
    <row r="64" spans="1:1" ht="14.25" customHeight="1" x14ac:dyDescent="0.3">
      <c r="A64" s="12"/>
    </row>
    <row r="65" spans="1:1" ht="14.25" customHeight="1" x14ac:dyDescent="0.3">
      <c r="A65" s="12"/>
    </row>
    <row r="66" spans="1:1" ht="14.25" customHeight="1" x14ac:dyDescent="0.3">
      <c r="A66" s="12"/>
    </row>
    <row r="67" spans="1:1" ht="14.25" customHeight="1" x14ac:dyDescent="0.3">
      <c r="A67" s="12"/>
    </row>
    <row r="68" spans="1:1" ht="14.25" customHeight="1" x14ac:dyDescent="0.3">
      <c r="A68" s="12"/>
    </row>
    <row r="69" spans="1:1" ht="14.25" customHeight="1" x14ac:dyDescent="0.3">
      <c r="A69" s="12"/>
    </row>
    <row r="70" spans="1:1" ht="14.25" customHeight="1" x14ac:dyDescent="0.3">
      <c r="A70" s="12"/>
    </row>
    <row r="71" spans="1:1" ht="14.25" customHeight="1" x14ac:dyDescent="0.3">
      <c r="A71" s="12"/>
    </row>
    <row r="72" spans="1:1" ht="14.25" customHeight="1" x14ac:dyDescent="0.3">
      <c r="A72" s="12"/>
    </row>
    <row r="73" spans="1:1" ht="14.25" customHeight="1" x14ac:dyDescent="0.3">
      <c r="A73" s="12"/>
    </row>
    <row r="74" spans="1:1" ht="14.25" customHeight="1" x14ac:dyDescent="0.3">
      <c r="A74" s="12"/>
    </row>
    <row r="75" spans="1:1" ht="14.25" customHeight="1" x14ac:dyDescent="0.3">
      <c r="A75" s="12"/>
    </row>
    <row r="76" spans="1:1" ht="14.25" customHeight="1" x14ac:dyDescent="0.3">
      <c r="A76" s="12"/>
    </row>
    <row r="77" spans="1:1" ht="14.25" customHeight="1" x14ac:dyDescent="0.3">
      <c r="A77" s="12"/>
    </row>
    <row r="78" spans="1:1" ht="14.25" customHeight="1" x14ac:dyDescent="0.3">
      <c r="A78" s="12"/>
    </row>
    <row r="79" spans="1:1" ht="14.25" customHeight="1" x14ac:dyDescent="0.3">
      <c r="A79" s="12"/>
    </row>
    <row r="80" spans="1:1" ht="14.25" customHeight="1" x14ac:dyDescent="0.3">
      <c r="A80" s="12"/>
    </row>
    <row r="81" spans="1:1" ht="14.25" customHeight="1" x14ac:dyDescent="0.3">
      <c r="A81" s="12"/>
    </row>
    <row r="82" spans="1:1" ht="14.25" customHeight="1" x14ac:dyDescent="0.3">
      <c r="A82" s="12"/>
    </row>
    <row r="83" spans="1:1" ht="14.25" customHeight="1" x14ac:dyDescent="0.3">
      <c r="A83" s="12"/>
    </row>
    <row r="84" spans="1:1" ht="14.25" customHeight="1" x14ac:dyDescent="0.3">
      <c r="A84" s="12"/>
    </row>
    <row r="85" spans="1:1" ht="14.25" customHeight="1" x14ac:dyDescent="0.3">
      <c r="A85" s="12"/>
    </row>
    <row r="86" spans="1:1" ht="14.25" customHeight="1" x14ac:dyDescent="0.3">
      <c r="A86" s="12"/>
    </row>
    <row r="87" spans="1:1" ht="14.25" customHeight="1" x14ac:dyDescent="0.3">
      <c r="A87" s="12"/>
    </row>
    <row r="88" spans="1:1" ht="14.25" customHeight="1" x14ac:dyDescent="0.3">
      <c r="A88" s="12"/>
    </row>
    <row r="89" spans="1:1" ht="14.25" customHeight="1" x14ac:dyDescent="0.3">
      <c r="A89" s="12"/>
    </row>
    <row r="90" spans="1:1" ht="14.25" customHeight="1" x14ac:dyDescent="0.3">
      <c r="A90" s="12"/>
    </row>
    <row r="91" spans="1:1" ht="14.25" customHeight="1" x14ac:dyDescent="0.3">
      <c r="A91" s="12"/>
    </row>
    <row r="92" spans="1:1" ht="14.25" customHeight="1" x14ac:dyDescent="0.3">
      <c r="A92" s="12"/>
    </row>
    <row r="93" spans="1:1" ht="14.25" customHeight="1" x14ac:dyDescent="0.3">
      <c r="A93" s="12"/>
    </row>
    <row r="94" spans="1:1" ht="14.25" customHeight="1" x14ac:dyDescent="0.3">
      <c r="A94" s="12"/>
    </row>
    <row r="95" spans="1:1" ht="14.25" customHeight="1" x14ac:dyDescent="0.3">
      <c r="A95" s="12"/>
    </row>
    <row r="96" spans="1:1" ht="14.25" customHeight="1" x14ac:dyDescent="0.3">
      <c r="A96" s="12"/>
    </row>
    <row r="97" spans="1:1" ht="14.25" customHeight="1" x14ac:dyDescent="0.3">
      <c r="A97" s="12"/>
    </row>
    <row r="98" spans="1:1" ht="14.25" customHeight="1" x14ac:dyDescent="0.3">
      <c r="A98" s="12"/>
    </row>
    <row r="99" spans="1:1" ht="14.25" customHeight="1" x14ac:dyDescent="0.3">
      <c r="A99" s="12"/>
    </row>
    <row r="100" spans="1:1" ht="14.25" customHeight="1" x14ac:dyDescent="0.3">
      <c r="A100" s="12"/>
    </row>
    <row r="101" spans="1:1" ht="14.25" customHeight="1" x14ac:dyDescent="0.3">
      <c r="A101" s="12"/>
    </row>
    <row r="102" spans="1:1" ht="14.25" customHeight="1" x14ac:dyDescent="0.3">
      <c r="A102" s="12"/>
    </row>
    <row r="103" spans="1:1" ht="14.25" customHeight="1" x14ac:dyDescent="0.3">
      <c r="A103" s="12"/>
    </row>
    <row r="104" spans="1:1" ht="14.25" customHeight="1" x14ac:dyDescent="0.3">
      <c r="A104" s="12"/>
    </row>
    <row r="105" spans="1:1" ht="14.25" customHeight="1" x14ac:dyDescent="0.3">
      <c r="A105" s="12"/>
    </row>
    <row r="106" spans="1:1" ht="14.25" customHeight="1" x14ac:dyDescent="0.3">
      <c r="A106" s="12"/>
    </row>
    <row r="107" spans="1:1" ht="14.25" customHeight="1" x14ac:dyDescent="0.3">
      <c r="A107" s="12"/>
    </row>
    <row r="108" spans="1:1" ht="14.25" customHeight="1" x14ac:dyDescent="0.3">
      <c r="A108" s="12"/>
    </row>
    <row r="109" spans="1:1" ht="14.25" customHeight="1" x14ac:dyDescent="0.3">
      <c r="A109" s="12"/>
    </row>
    <row r="110" spans="1:1" ht="14.25" customHeight="1" x14ac:dyDescent="0.3">
      <c r="A110" s="12"/>
    </row>
    <row r="111" spans="1:1" ht="14.25" customHeight="1" x14ac:dyDescent="0.3">
      <c r="A111" s="12"/>
    </row>
    <row r="112" spans="1:1" ht="14.25" customHeight="1" x14ac:dyDescent="0.3">
      <c r="A112" s="12"/>
    </row>
    <row r="113" spans="1:1" ht="14.25" customHeight="1" x14ac:dyDescent="0.3">
      <c r="A113" s="12"/>
    </row>
    <row r="114" spans="1:1" ht="14.25" customHeight="1" x14ac:dyDescent="0.3">
      <c r="A114" s="12"/>
    </row>
    <row r="115" spans="1:1" ht="14.25" customHeight="1" x14ac:dyDescent="0.3">
      <c r="A115" s="12"/>
    </row>
    <row r="116" spans="1:1" ht="14.25" customHeight="1" x14ac:dyDescent="0.3">
      <c r="A116" s="12"/>
    </row>
    <row r="117" spans="1:1" ht="14.25" customHeight="1" x14ac:dyDescent="0.3">
      <c r="A117" s="12"/>
    </row>
    <row r="118" spans="1:1" ht="14.25" customHeight="1" x14ac:dyDescent="0.3">
      <c r="A118" s="12"/>
    </row>
    <row r="119" spans="1:1" ht="14.25" customHeight="1" x14ac:dyDescent="0.3">
      <c r="A119" s="12"/>
    </row>
    <row r="120" spans="1:1" ht="14.25" customHeight="1" x14ac:dyDescent="0.3">
      <c r="A120" s="12"/>
    </row>
    <row r="121" spans="1:1" ht="14.25" customHeight="1" x14ac:dyDescent="0.3">
      <c r="A121" s="12"/>
    </row>
    <row r="122" spans="1:1" ht="14.25" customHeight="1" x14ac:dyDescent="0.3">
      <c r="A122" s="12"/>
    </row>
    <row r="123" spans="1:1" ht="14.25" customHeight="1" x14ac:dyDescent="0.3">
      <c r="A123" s="12"/>
    </row>
    <row r="124" spans="1:1" ht="14.25" customHeight="1" x14ac:dyDescent="0.3">
      <c r="A124" s="12"/>
    </row>
    <row r="125" spans="1:1" ht="14.25" customHeight="1" x14ac:dyDescent="0.3">
      <c r="A125" s="12"/>
    </row>
    <row r="126" spans="1:1" ht="14.25" customHeight="1" x14ac:dyDescent="0.3">
      <c r="A126" s="12"/>
    </row>
    <row r="127" spans="1:1" ht="14.25" customHeight="1" x14ac:dyDescent="0.3">
      <c r="A127" s="12"/>
    </row>
    <row r="128" spans="1:1" ht="14.25" customHeight="1" x14ac:dyDescent="0.3">
      <c r="A128" s="12"/>
    </row>
    <row r="129" spans="1:1" ht="14.25" customHeight="1" x14ac:dyDescent="0.3">
      <c r="A129" s="12"/>
    </row>
    <row r="130" spans="1:1" ht="14.25" customHeight="1" x14ac:dyDescent="0.3">
      <c r="A130" s="12"/>
    </row>
    <row r="131" spans="1:1" ht="14.25" customHeight="1" x14ac:dyDescent="0.3">
      <c r="A131" s="12"/>
    </row>
    <row r="132" spans="1:1" ht="14.25" customHeight="1" x14ac:dyDescent="0.3">
      <c r="A132" s="12"/>
    </row>
    <row r="133" spans="1:1" ht="14.25" customHeight="1" x14ac:dyDescent="0.3">
      <c r="A133" s="12"/>
    </row>
    <row r="134" spans="1:1" ht="14.25" customHeight="1" x14ac:dyDescent="0.3">
      <c r="A134" s="12"/>
    </row>
    <row r="135" spans="1:1" ht="14.25" customHeight="1" x14ac:dyDescent="0.3">
      <c r="A135" s="12"/>
    </row>
    <row r="136" spans="1:1" ht="14.25" customHeight="1" x14ac:dyDescent="0.3">
      <c r="A136" s="12"/>
    </row>
    <row r="137" spans="1:1" ht="14.25" customHeight="1" x14ac:dyDescent="0.3">
      <c r="A137" s="12"/>
    </row>
    <row r="138" spans="1:1" ht="14.25" customHeight="1" x14ac:dyDescent="0.3">
      <c r="A138" s="12"/>
    </row>
    <row r="139" spans="1:1" ht="14.25" customHeight="1" x14ac:dyDescent="0.3">
      <c r="A139" s="12"/>
    </row>
    <row r="140" spans="1:1" ht="14.25" customHeight="1" x14ac:dyDescent="0.3">
      <c r="A140" s="12"/>
    </row>
    <row r="141" spans="1:1" ht="14.25" customHeight="1" x14ac:dyDescent="0.3">
      <c r="A141" s="12"/>
    </row>
    <row r="142" spans="1:1" ht="14.25" customHeight="1" x14ac:dyDescent="0.3">
      <c r="A142" s="12"/>
    </row>
    <row r="143" spans="1:1" ht="14.25" customHeight="1" x14ac:dyDescent="0.3">
      <c r="A143" s="12"/>
    </row>
    <row r="144" spans="1:1" ht="14.25" customHeight="1" x14ac:dyDescent="0.3">
      <c r="A144" s="12"/>
    </row>
    <row r="145" spans="1:1" ht="14.25" customHeight="1" x14ac:dyDescent="0.3">
      <c r="A145" s="12"/>
    </row>
    <row r="146" spans="1:1" ht="14.25" customHeight="1" x14ac:dyDescent="0.3">
      <c r="A146" s="12"/>
    </row>
    <row r="147" spans="1:1" ht="14.25" customHeight="1" x14ac:dyDescent="0.3">
      <c r="A147" s="12"/>
    </row>
    <row r="148" spans="1:1" ht="14.25" customHeight="1" x14ac:dyDescent="0.3">
      <c r="A148" s="12"/>
    </row>
    <row r="149" spans="1:1" ht="14.25" customHeight="1" x14ac:dyDescent="0.3">
      <c r="A149" s="12"/>
    </row>
    <row r="150" spans="1:1" ht="14.25" customHeight="1" x14ac:dyDescent="0.3">
      <c r="A150" s="12"/>
    </row>
    <row r="151" spans="1:1" ht="14.25" customHeight="1" x14ac:dyDescent="0.3">
      <c r="A151" s="12"/>
    </row>
    <row r="152" spans="1:1" ht="14.25" customHeight="1" x14ac:dyDescent="0.3">
      <c r="A152" s="12"/>
    </row>
    <row r="153" spans="1:1" ht="14.25" customHeight="1" x14ac:dyDescent="0.3">
      <c r="A153" s="12"/>
    </row>
    <row r="154" spans="1:1" ht="14.25" customHeight="1" x14ac:dyDescent="0.3">
      <c r="A154" s="12"/>
    </row>
    <row r="155" spans="1:1" ht="14.25" customHeight="1" x14ac:dyDescent="0.3">
      <c r="A155" s="12"/>
    </row>
    <row r="156" spans="1:1" ht="14.25" customHeight="1" x14ac:dyDescent="0.3">
      <c r="A156" s="12"/>
    </row>
    <row r="157" spans="1:1" ht="14.25" customHeight="1" x14ac:dyDescent="0.3">
      <c r="A157" s="12"/>
    </row>
    <row r="158" spans="1:1" ht="14.25" customHeight="1" x14ac:dyDescent="0.3">
      <c r="A158" s="12"/>
    </row>
    <row r="159" spans="1:1" ht="14.25" customHeight="1" x14ac:dyDescent="0.3">
      <c r="A159" s="12"/>
    </row>
    <row r="160" spans="1:1" ht="14.25" customHeight="1" x14ac:dyDescent="0.3">
      <c r="A160" s="12"/>
    </row>
    <row r="161" spans="1:1" ht="14.25" customHeight="1" x14ac:dyDescent="0.3">
      <c r="A161" s="12"/>
    </row>
    <row r="162" spans="1:1" ht="14.25" customHeight="1" x14ac:dyDescent="0.3">
      <c r="A162" s="12"/>
    </row>
    <row r="163" spans="1:1" ht="14.25" customHeight="1" x14ac:dyDescent="0.3">
      <c r="A163" s="12"/>
    </row>
    <row r="164" spans="1:1" ht="14.25" customHeight="1" x14ac:dyDescent="0.3">
      <c r="A164" s="12"/>
    </row>
    <row r="165" spans="1:1" ht="14.25" customHeight="1" x14ac:dyDescent="0.3">
      <c r="A165" s="12"/>
    </row>
    <row r="166" spans="1:1" ht="14.25" customHeight="1" x14ac:dyDescent="0.3">
      <c r="A166" s="12"/>
    </row>
    <row r="167" spans="1:1" ht="14.25" customHeight="1" x14ac:dyDescent="0.3">
      <c r="A167" s="12"/>
    </row>
    <row r="168" spans="1:1" ht="14.25" customHeight="1" x14ac:dyDescent="0.3">
      <c r="A168" s="12"/>
    </row>
    <row r="169" spans="1:1" ht="14.25" customHeight="1" x14ac:dyDescent="0.3">
      <c r="A169" s="12"/>
    </row>
    <row r="170" spans="1:1" ht="14.25" customHeight="1" x14ac:dyDescent="0.3">
      <c r="A170" s="12"/>
    </row>
    <row r="171" spans="1:1" ht="14.25" customHeight="1" x14ac:dyDescent="0.3">
      <c r="A171" s="12"/>
    </row>
    <row r="172" spans="1:1" ht="14.25" customHeight="1" x14ac:dyDescent="0.3">
      <c r="A172" s="12"/>
    </row>
    <row r="173" spans="1:1" ht="14.25" customHeight="1" x14ac:dyDescent="0.3">
      <c r="A173" s="12"/>
    </row>
    <row r="174" spans="1:1" ht="14.25" customHeight="1" x14ac:dyDescent="0.3">
      <c r="A174" s="12"/>
    </row>
    <row r="175" spans="1:1" ht="14.25" customHeight="1" x14ac:dyDescent="0.3">
      <c r="A175" s="12"/>
    </row>
    <row r="176" spans="1:1" ht="14.25" customHeight="1" x14ac:dyDescent="0.3">
      <c r="A176" s="12"/>
    </row>
    <row r="177" spans="1:1" ht="14.25" customHeight="1" x14ac:dyDescent="0.3">
      <c r="A177" s="12"/>
    </row>
    <row r="178" spans="1:1" ht="14.25" customHeight="1" x14ac:dyDescent="0.3">
      <c r="A178" s="12"/>
    </row>
    <row r="179" spans="1:1" ht="14.25" customHeight="1" x14ac:dyDescent="0.3">
      <c r="A179" s="12"/>
    </row>
    <row r="180" spans="1:1" ht="14.25" customHeight="1" x14ac:dyDescent="0.3">
      <c r="A180" s="12"/>
    </row>
    <row r="181" spans="1:1" ht="14.25" customHeight="1" x14ac:dyDescent="0.3">
      <c r="A181" s="12"/>
    </row>
    <row r="182" spans="1:1" ht="14.25" customHeight="1" x14ac:dyDescent="0.3">
      <c r="A182" s="12"/>
    </row>
    <row r="183" spans="1:1" ht="14.25" customHeight="1" x14ac:dyDescent="0.3">
      <c r="A183" s="12"/>
    </row>
    <row r="184" spans="1:1" ht="14.25" customHeight="1" x14ac:dyDescent="0.3">
      <c r="A184" s="12"/>
    </row>
    <row r="185" spans="1:1" ht="14.25" customHeight="1" x14ac:dyDescent="0.3">
      <c r="A185" s="12"/>
    </row>
    <row r="186" spans="1:1" ht="14.25" customHeight="1" x14ac:dyDescent="0.3">
      <c r="A186" s="12"/>
    </row>
    <row r="187" spans="1:1" ht="14.25" customHeight="1" x14ac:dyDescent="0.3">
      <c r="A187" s="12"/>
    </row>
    <row r="188" spans="1:1" ht="14.25" customHeight="1" x14ac:dyDescent="0.3">
      <c r="A188" s="12"/>
    </row>
    <row r="189" spans="1:1" ht="14.25" customHeight="1" x14ac:dyDescent="0.3">
      <c r="A189" s="12"/>
    </row>
    <row r="190" spans="1:1" ht="14.25" customHeight="1" x14ac:dyDescent="0.3">
      <c r="A190" s="12"/>
    </row>
    <row r="191" spans="1:1" ht="14.25" customHeight="1" x14ac:dyDescent="0.3">
      <c r="A191" s="12"/>
    </row>
    <row r="192" spans="1:1" ht="14.25" customHeight="1" x14ac:dyDescent="0.3">
      <c r="A192" s="12"/>
    </row>
    <row r="193" spans="1:1" ht="14.25" customHeight="1" x14ac:dyDescent="0.3">
      <c r="A193" s="12"/>
    </row>
    <row r="194" spans="1:1" ht="14.25" customHeight="1" x14ac:dyDescent="0.3">
      <c r="A194" s="12"/>
    </row>
    <row r="195" spans="1:1" ht="14.25" customHeight="1" x14ac:dyDescent="0.3">
      <c r="A195" s="12"/>
    </row>
    <row r="196" spans="1:1" ht="14.25" customHeight="1" x14ac:dyDescent="0.3">
      <c r="A196" s="12"/>
    </row>
    <row r="197" spans="1:1" ht="14.25" customHeight="1" x14ac:dyDescent="0.3">
      <c r="A197" s="12"/>
    </row>
    <row r="198" spans="1:1" ht="14.25" customHeight="1" x14ac:dyDescent="0.3">
      <c r="A198" s="12"/>
    </row>
    <row r="199" spans="1:1" ht="14.25" customHeight="1" x14ac:dyDescent="0.3">
      <c r="A199" s="12"/>
    </row>
    <row r="200" spans="1:1" ht="14.25" customHeight="1" x14ac:dyDescent="0.3">
      <c r="A200" s="12"/>
    </row>
    <row r="201" spans="1:1" ht="14.25" customHeight="1" x14ac:dyDescent="0.3">
      <c r="A201" s="12"/>
    </row>
    <row r="202" spans="1:1" ht="14.25" customHeight="1" x14ac:dyDescent="0.3">
      <c r="A202" s="12"/>
    </row>
    <row r="203" spans="1:1" ht="14.25" customHeight="1" x14ac:dyDescent="0.3">
      <c r="A203" s="12"/>
    </row>
    <row r="204" spans="1:1" ht="14.25" customHeight="1" x14ac:dyDescent="0.3">
      <c r="A204" s="12"/>
    </row>
    <row r="205" spans="1:1" ht="14.25" customHeight="1" x14ac:dyDescent="0.3">
      <c r="A205" s="12"/>
    </row>
    <row r="206" spans="1:1" ht="14.25" customHeight="1" x14ac:dyDescent="0.3">
      <c r="A206" s="12"/>
    </row>
    <row r="207" spans="1:1" ht="14.25" customHeight="1" x14ac:dyDescent="0.3">
      <c r="A207" s="12"/>
    </row>
    <row r="208" spans="1:1" ht="14.25" customHeight="1" x14ac:dyDescent="0.3">
      <c r="A208" s="12"/>
    </row>
    <row r="209" spans="1:1" ht="14.25" customHeight="1" x14ac:dyDescent="0.3">
      <c r="A209" s="12"/>
    </row>
    <row r="210" spans="1:1" ht="14.25" customHeight="1" x14ac:dyDescent="0.3">
      <c r="A210" s="12"/>
    </row>
    <row r="211" spans="1:1" ht="14.25" customHeight="1" x14ac:dyDescent="0.3">
      <c r="A211" s="12"/>
    </row>
    <row r="212" spans="1:1" ht="14.25" customHeight="1" x14ac:dyDescent="0.3">
      <c r="A212" s="12"/>
    </row>
    <row r="213" spans="1:1" ht="14.25" customHeight="1" x14ac:dyDescent="0.3">
      <c r="A213" s="12"/>
    </row>
    <row r="214" spans="1:1" ht="14.25" customHeight="1" x14ac:dyDescent="0.3">
      <c r="A214" s="12"/>
    </row>
    <row r="215" spans="1:1" ht="14.25" customHeight="1" x14ac:dyDescent="0.3">
      <c r="A215" s="12"/>
    </row>
    <row r="216" spans="1:1" ht="14.25" customHeight="1" x14ac:dyDescent="0.3">
      <c r="A216" s="12"/>
    </row>
    <row r="217" spans="1:1" ht="14.25" customHeight="1" x14ac:dyDescent="0.3">
      <c r="A217" s="12"/>
    </row>
    <row r="218" spans="1:1" ht="14.25" customHeight="1" x14ac:dyDescent="0.3">
      <c r="A218" s="12"/>
    </row>
    <row r="219" spans="1:1" ht="14.25" customHeight="1" x14ac:dyDescent="0.3">
      <c r="A219" s="12"/>
    </row>
    <row r="220" spans="1:1" ht="15.75" customHeight="1" x14ac:dyDescent="0.3"/>
    <row r="221" spans="1:1" ht="15.75" customHeight="1" x14ac:dyDescent="0.3"/>
    <row r="222" spans="1:1" ht="15.75" customHeight="1" x14ac:dyDescent="0.3"/>
    <row r="223" spans="1:1" ht="15.75" customHeight="1" x14ac:dyDescent="0.3"/>
    <row r="224" spans="1: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sheetProtection algorithmName="SHA-512" hashValue="bbhSPLCoepXi9P01BlGbspV0fcEowvw7xssoGC/VhYmFsuPl67fDSVa+q7WjjKrm5H4VjNln9qmdqeLhqktMrw==" saltValue="oZZou7Pz99muXlUTqiU9yg==" spinCount="100000" sheet="1" objects="1" scenarios="1"/>
  <customSheetViews>
    <customSheetView guid="{1F6092BF-79A8-41FC-90BB-80995E70DE06}">
      <pageMargins left="0.7" right="0.7" top="0.75" bottom="0.75" header="0" footer="0"/>
      <pageSetup orientation="landscape" r:id="rId1"/>
    </customSheetView>
  </customSheetViews>
  <mergeCells count="5">
    <mergeCell ref="A3:A4"/>
    <mergeCell ref="B3:B4"/>
    <mergeCell ref="D3:D4"/>
    <mergeCell ref="C3:C4"/>
    <mergeCell ref="E3:E4"/>
  </mergeCells>
  <pageMargins left="0.7" right="0.7" top="0.75" bottom="0.75" header="0" footer="0"/>
  <pageSetup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A715-14CA-4344-B8FC-E8C41F95893C}">
  <dimension ref="A1:E172"/>
  <sheetViews>
    <sheetView tabSelected="1" workbookViewId="0">
      <selection activeCell="F5" sqref="F5"/>
    </sheetView>
  </sheetViews>
  <sheetFormatPr defaultRowHeight="14.4" x14ac:dyDescent="0.3"/>
  <cols>
    <col min="1" max="1" width="6.77734375" style="504" customWidth="1"/>
    <col min="2" max="2" width="115.44140625" style="504" customWidth="1"/>
    <col min="3" max="3" width="15" style="510" customWidth="1"/>
    <col min="4" max="16384" width="8.88671875" style="1"/>
  </cols>
  <sheetData>
    <row r="1" spans="1:3" s="576" customFormat="1" ht="28.8" customHeight="1" x14ac:dyDescent="0.4">
      <c r="A1" s="577" t="s">
        <v>517</v>
      </c>
      <c r="B1" s="578"/>
      <c r="C1" s="579"/>
    </row>
    <row r="2" spans="1:3" s="3" customFormat="1" ht="14.25" customHeight="1" x14ac:dyDescent="0.3">
      <c r="A2" s="505"/>
      <c r="B2" s="505"/>
      <c r="C2" s="511"/>
    </row>
    <row r="3" spans="1:3" ht="14.4" customHeight="1" x14ac:dyDescent="0.3">
      <c r="A3" s="515" t="s">
        <v>518</v>
      </c>
      <c r="B3" s="516"/>
      <c r="C3" s="517"/>
    </row>
    <row r="4" spans="1:3" ht="28.8" customHeight="1" x14ac:dyDescent="0.3">
      <c r="A4" s="518"/>
      <c r="B4" s="519" t="s">
        <v>531</v>
      </c>
      <c r="C4" s="606" t="s">
        <v>786</v>
      </c>
    </row>
    <row r="5" spans="1:3" x14ac:dyDescent="0.3">
      <c r="A5" s="520">
        <v>1.1000000000000001</v>
      </c>
      <c r="B5" s="514">
        <f>'AUD Protocol'!B7</f>
        <v>0</v>
      </c>
      <c r="C5" s="513" t="str">
        <f>IF('AUD Protocol'!F7="N/A", "N/A", IF('AUD Protocol'!F7=5, "No", "Yes"))</f>
        <v>Yes</v>
      </c>
    </row>
    <row r="6" spans="1:3" x14ac:dyDescent="0.3">
      <c r="A6" s="520">
        <v>1.2</v>
      </c>
      <c r="B6" s="514">
        <f>'AUD Protocol'!B10</f>
        <v>0</v>
      </c>
      <c r="C6" s="513" t="str">
        <f>IF('AUD Protocol'!F10="N/A", "N/A", IF('AUD Protocol'!F10=5, "No", "Yes"))</f>
        <v>Yes</v>
      </c>
    </row>
    <row r="7" spans="1:3" x14ac:dyDescent="0.3">
      <c r="A7" s="520">
        <v>1.3</v>
      </c>
      <c r="B7" s="514">
        <f>'AUD Protocol'!B17</f>
        <v>0</v>
      </c>
      <c r="C7" s="513" t="str">
        <f>IF('AUD Protocol'!F17="N/A", "N/A", IF('AUD Protocol'!F17=5, "No", "Yes"))</f>
        <v>Yes</v>
      </c>
    </row>
    <row r="8" spans="1:3" x14ac:dyDescent="0.3">
      <c r="A8" s="520" t="s">
        <v>519</v>
      </c>
      <c r="B8" s="514">
        <f>'AUD Protocol'!B21</f>
        <v>0</v>
      </c>
      <c r="C8" s="513" t="str">
        <f>IF('AUD Protocol'!F21="N/A", "N/A", IF('AUD Protocol'!F21=5, "No", "Yes"))</f>
        <v>Yes</v>
      </c>
    </row>
    <row r="9" spans="1:3" x14ac:dyDescent="0.3">
      <c r="A9" s="520" t="s">
        <v>520</v>
      </c>
      <c r="B9" s="514">
        <f>'AUD Protocol'!B24</f>
        <v>0</v>
      </c>
      <c r="C9" s="513" t="str">
        <f>IF('AUD Protocol'!F24="N/A", "N/A", IF('AUD Protocol'!F24=5, "No", "Yes"))</f>
        <v>Yes</v>
      </c>
    </row>
    <row r="10" spans="1:3" x14ac:dyDescent="0.3">
      <c r="A10" s="520" t="s">
        <v>521</v>
      </c>
      <c r="B10" s="514">
        <f>'AUD Protocol'!B27</f>
        <v>0</v>
      </c>
      <c r="C10" s="513" t="str">
        <f>IF('AUD Protocol'!F27="N/A", "N/A", IF('AUD Protocol'!F27=5, "No", "Yes"))</f>
        <v>Yes</v>
      </c>
    </row>
    <row r="11" spans="1:3" x14ac:dyDescent="0.3">
      <c r="A11" s="520" t="s">
        <v>522</v>
      </c>
      <c r="B11" s="514">
        <f>'AUD Protocol'!B30</f>
        <v>0</v>
      </c>
      <c r="C11" s="513" t="str">
        <f>IF('AUD Protocol'!F30="N/A", "N/A", IF('AUD Protocol'!F30=5, "No", "Yes"))</f>
        <v>Yes</v>
      </c>
    </row>
    <row r="12" spans="1:3" x14ac:dyDescent="0.3">
      <c r="A12" s="520" t="s">
        <v>523</v>
      </c>
      <c r="B12" s="514">
        <f>'AUD Protocol'!B34</f>
        <v>0</v>
      </c>
      <c r="C12" s="513" t="str">
        <f>IF('AUD Protocol'!F34="N/A", "N/A", IF('AUD Protocol'!F34=5, "No", "Yes"))</f>
        <v>Yes</v>
      </c>
    </row>
    <row r="13" spans="1:3" x14ac:dyDescent="0.3">
      <c r="A13" s="520" t="s">
        <v>524</v>
      </c>
      <c r="B13" s="514">
        <f>'AUD Protocol'!B41</f>
        <v>0</v>
      </c>
      <c r="C13" s="513" t="str">
        <f>IF('AUD Protocol'!F40="N/A", "N/A", IF('AUD Protocol'!F40=5, "No", "Yes"))</f>
        <v>Yes</v>
      </c>
    </row>
    <row r="14" spans="1:3" x14ac:dyDescent="0.3">
      <c r="A14" s="520">
        <v>1.6</v>
      </c>
      <c r="B14" s="514">
        <f>'AUD Protocol'!B48</f>
        <v>0</v>
      </c>
      <c r="C14" s="513" t="str">
        <f>IF('AUD Protocol'!F47="N/A", "N/A", IF('AUD Protocol'!F47=5, "No", "Yes"))</f>
        <v>Yes</v>
      </c>
    </row>
    <row r="15" spans="1:3" x14ac:dyDescent="0.3">
      <c r="A15" s="520">
        <v>1.7</v>
      </c>
      <c r="B15" s="514">
        <f>'AUD Protocol'!B55</f>
        <v>0</v>
      </c>
      <c r="C15" s="513" t="str">
        <f>IF('AUD Protocol'!F54="N/A", "N/A", IF('AUD Protocol'!F54=5, "No", "Yes"))</f>
        <v>Yes</v>
      </c>
    </row>
    <row r="16" spans="1:3" x14ac:dyDescent="0.3">
      <c r="A16" s="520" t="s">
        <v>525</v>
      </c>
      <c r="B16" s="514">
        <f>'AUD Protocol'!B63</f>
        <v>0</v>
      </c>
      <c r="C16" s="513" t="str">
        <f>IF('AUD Protocol'!F63="N/A", "N/A", IF('AUD Protocol'!F63=5, "No", "Yes"))</f>
        <v>Yes</v>
      </c>
    </row>
    <row r="17" spans="1:5" x14ac:dyDescent="0.3">
      <c r="A17" s="520" t="s">
        <v>526</v>
      </c>
      <c r="B17" s="514">
        <f>'AUD Protocol'!B70</f>
        <v>0</v>
      </c>
      <c r="C17" s="513" t="str">
        <f>IF('AUD Protocol'!F70="N/A", "N/A", IF('AUD Protocol'!F70=5, "No", "Yes"))</f>
        <v>Yes</v>
      </c>
    </row>
    <row r="18" spans="1:5" x14ac:dyDescent="0.3">
      <c r="A18" s="520" t="s">
        <v>527</v>
      </c>
      <c r="B18" s="514">
        <f>'AUD Protocol'!B80</f>
        <v>0</v>
      </c>
      <c r="C18" s="513" t="str">
        <f>IF('AUD Protocol'!F80="N/A", "N/A", IF('AUD Protocol'!F80=10, "No", "Yes"))</f>
        <v>Yes</v>
      </c>
    </row>
    <row r="19" spans="1:5" x14ac:dyDescent="0.3">
      <c r="A19" s="520" t="s">
        <v>528</v>
      </c>
      <c r="B19" s="514">
        <f>'AUD Protocol'!B89</f>
        <v>0</v>
      </c>
      <c r="C19" s="513" t="str">
        <f>IF('AUD Protocol'!F89="N/A", "N/A", IF('AUD Protocol'!F89=10, "No", "Yes"))</f>
        <v>Yes</v>
      </c>
    </row>
    <row r="20" spans="1:5" x14ac:dyDescent="0.3">
      <c r="A20" s="520" t="s">
        <v>529</v>
      </c>
      <c r="B20" s="514">
        <f>'AUD Protocol'!B98</f>
        <v>0</v>
      </c>
      <c r="C20" s="513" t="str">
        <f>IF('AUD Protocol'!F98="N/A", "N/A", IF('AUD Protocol'!F98=10, "No", "Yes"))</f>
        <v>Yes</v>
      </c>
    </row>
    <row r="21" spans="1:5" ht="14.4" customHeight="1" x14ac:dyDescent="0.3">
      <c r="C21" s="512"/>
    </row>
    <row r="22" spans="1:5" ht="14.4" customHeight="1" x14ac:dyDescent="0.3">
      <c r="A22" s="515" t="s">
        <v>530</v>
      </c>
      <c r="B22" s="516"/>
      <c r="C22" s="517"/>
    </row>
    <row r="23" spans="1:5" ht="28.8" customHeight="1" x14ac:dyDescent="0.3">
      <c r="A23" s="518"/>
      <c r="B23" s="519" t="s">
        <v>531</v>
      </c>
      <c r="C23" s="606" t="s">
        <v>786</v>
      </c>
    </row>
    <row r="24" spans="1:5" x14ac:dyDescent="0.3">
      <c r="A24" s="520" t="s">
        <v>532</v>
      </c>
      <c r="B24" s="514">
        <f>'AUD Protocol'!B115</f>
        <v>0</v>
      </c>
      <c r="C24" s="513" t="str">
        <f>IF('AUD Protocol'!F114="N/A", "N/A", IF('AUD Protocol'!F114=10, "No", "Yes"))</f>
        <v>Yes</v>
      </c>
    </row>
    <row r="25" spans="1:5" x14ac:dyDescent="0.3">
      <c r="A25" s="520" t="s">
        <v>533</v>
      </c>
      <c r="B25" s="514">
        <f>'AUD Protocol'!B122</f>
        <v>0</v>
      </c>
      <c r="C25" s="513" t="str">
        <f>IF('AUD Protocol'!F121="N/A", "N/A", IF('AUD Protocol'!F121=20, "No", "Yes"))</f>
        <v>Yes</v>
      </c>
      <c r="E25" s="1" t="s">
        <v>30</v>
      </c>
    </row>
    <row r="26" spans="1:5" x14ac:dyDescent="0.3">
      <c r="A26" s="520" t="s">
        <v>534</v>
      </c>
      <c r="B26" s="514">
        <f>'AUD Protocol'!B130</f>
        <v>0</v>
      </c>
      <c r="C26" s="513" t="str">
        <f>IF('AUD Protocol'!F129="N/A", "N/A", IF('AUD Protocol'!F129=20, "No", "Yes"))</f>
        <v>Yes</v>
      </c>
    </row>
    <row r="27" spans="1:5" x14ac:dyDescent="0.3">
      <c r="A27" s="520"/>
      <c r="B27" s="514">
        <f>'AUD Protocol'!B137</f>
        <v>0</v>
      </c>
      <c r="C27" s="513" t="str">
        <f>IF('AUD Protocol'!F136="N/A", "N/A", IF('AUD Protocol'!F136=20, "No", "Yes"))</f>
        <v>Yes</v>
      </c>
    </row>
    <row r="28" spans="1:5" x14ac:dyDescent="0.3">
      <c r="A28" s="520" t="s">
        <v>535</v>
      </c>
      <c r="B28" s="514">
        <f>'AUD Protocol'!B144</f>
        <v>0</v>
      </c>
      <c r="C28" s="513" t="str">
        <f>IF('AUD Protocol'!F144="N/A", "N/A", IF('AUD Protocol'!F144=5, "No", "Yes"))</f>
        <v>Yes</v>
      </c>
    </row>
    <row r="29" spans="1:5" x14ac:dyDescent="0.3">
      <c r="A29" s="520" t="s">
        <v>536</v>
      </c>
      <c r="B29" s="514">
        <f>'AUD Protocol'!B147</f>
        <v>0</v>
      </c>
      <c r="C29" s="513" t="str">
        <f>IF('AUD Protocol'!F146="N/A", "N/A", IF('AUD Protocol'!F146=10, "No", "Yes"))</f>
        <v>Yes</v>
      </c>
    </row>
    <row r="30" spans="1:5" x14ac:dyDescent="0.3">
      <c r="A30" s="520">
        <v>2.2000000000000002</v>
      </c>
      <c r="B30" s="514">
        <f>'AUD Protocol'!B154</f>
        <v>0</v>
      </c>
      <c r="C30" s="513" t="str">
        <f>IF('AUD Protocol'!F157="N/A", "N/A", IF('AUD Protocol'!F157=10, "No", "Yes"))</f>
        <v>Yes</v>
      </c>
    </row>
    <row r="31" spans="1:5" x14ac:dyDescent="0.3">
      <c r="A31" s="520" t="s">
        <v>537</v>
      </c>
      <c r="B31" s="514">
        <f>'AUD Protocol'!B162</f>
        <v>0</v>
      </c>
      <c r="C31" s="513" t="str">
        <f>IF('AUD Protocol'!F165="N/A", "N/A", IF('AUD Protocol'!F165=5, "No", "Yes"))</f>
        <v>Yes</v>
      </c>
    </row>
    <row r="32" spans="1:5" x14ac:dyDescent="0.3">
      <c r="A32" s="520" t="s">
        <v>538</v>
      </c>
      <c r="B32" s="514">
        <f>'AUD Protocol'!B169</f>
        <v>0</v>
      </c>
      <c r="C32" s="513" t="str">
        <f>IF('AUD Protocol'!F172="N/A", "N/A", IF('AUD Protocol'!F172=5, "No", "Yes"))</f>
        <v>Yes</v>
      </c>
    </row>
    <row r="33" spans="1:3" x14ac:dyDescent="0.3">
      <c r="A33" s="520" t="s">
        <v>539</v>
      </c>
      <c r="B33" s="514">
        <f>'AUD Protocol'!B176</f>
        <v>0</v>
      </c>
      <c r="C33" s="513" t="str">
        <f>IF('AUD Protocol'!F179="N/A", "N/A", IF('AUD Protocol'!F179=5, "No", "Yes"))</f>
        <v>Yes</v>
      </c>
    </row>
    <row r="34" spans="1:3" x14ac:dyDescent="0.3">
      <c r="A34" s="520">
        <v>2.4</v>
      </c>
      <c r="B34" s="514">
        <f>'AUD Protocol'!B183</f>
        <v>0</v>
      </c>
      <c r="C34" s="513" t="str">
        <f>IF('AUD Protocol'!F186="N/A", "N/A", IF('AUD Protocol'!F186=5, "No", "Yes"))</f>
        <v>Yes</v>
      </c>
    </row>
    <row r="35" spans="1:3" x14ac:dyDescent="0.3">
      <c r="A35" s="520">
        <v>2.5</v>
      </c>
      <c r="B35" s="514">
        <f>'AUD Protocol'!B190</f>
        <v>0</v>
      </c>
      <c r="C35" s="513" t="str">
        <f>IF('AUD Protocol'!F190="N/A", "N/A", IF('AUD Protocol'!F190=10, "No", "Yes"))</f>
        <v>Yes</v>
      </c>
    </row>
    <row r="36" spans="1:3" x14ac:dyDescent="0.3">
      <c r="A36" s="520" t="s">
        <v>540</v>
      </c>
      <c r="B36" s="522">
        <f>'AUD Protocol'!B194</f>
        <v>0</v>
      </c>
      <c r="C36" s="513" t="str">
        <f>IF('AUD Protocol'!F194="N/A", "N/A", IF('AUD Protocol'!F194=5, "No", "Yes"))</f>
        <v>Yes</v>
      </c>
    </row>
    <row r="37" spans="1:3" x14ac:dyDescent="0.3">
      <c r="A37" s="520" t="s">
        <v>541</v>
      </c>
      <c r="B37" s="514">
        <f>'AUD Protocol'!B201</f>
        <v>0</v>
      </c>
      <c r="C37" s="513" t="str">
        <f>IF('AUD Protocol'!F201="N/A", "N/A", IF('AUD Protocol'!F201=5, "No", "Yes"))</f>
        <v>Yes</v>
      </c>
    </row>
    <row r="38" spans="1:3" x14ac:dyDescent="0.3">
      <c r="A38" s="520">
        <v>2.7</v>
      </c>
      <c r="B38" s="514">
        <f>'AUD Protocol'!B208</f>
        <v>0</v>
      </c>
      <c r="C38" s="513" t="str">
        <f>IF('AUD Protocol'!F208="N/A", "N/A", IF('AUD Protocol'!F208=5, "No", "Yes"))</f>
        <v>Yes</v>
      </c>
    </row>
    <row r="39" spans="1:3" x14ac:dyDescent="0.3">
      <c r="A39" s="520">
        <v>2.8</v>
      </c>
      <c r="B39" s="514">
        <f>'AUD Protocol'!B211</f>
        <v>0</v>
      </c>
      <c r="C39" s="513" t="str">
        <f>IF('AUD Protocol'!F211="N/A", "N/A", IF('AUD Protocol'!F211=5, "No", "Yes"))</f>
        <v>Yes</v>
      </c>
    </row>
    <row r="40" spans="1:3" x14ac:dyDescent="0.3">
      <c r="A40" s="520">
        <v>2.9</v>
      </c>
      <c r="B40" s="514">
        <f>'AUD Protocol'!B214</f>
        <v>0</v>
      </c>
      <c r="C40" s="513" t="str">
        <f>IF('AUD Protocol'!F214="N/A", "N/A", IF('AUD Protocol'!F214=10, "No", "Yes"))</f>
        <v>Yes</v>
      </c>
    </row>
    <row r="41" spans="1:3" x14ac:dyDescent="0.3">
      <c r="A41" s="520" t="s">
        <v>542</v>
      </c>
      <c r="B41" s="514">
        <f>'AUD Protocol'!B217</f>
        <v>0</v>
      </c>
      <c r="C41" s="513" t="str">
        <f>IF('AUD Protocol'!F220="N/A", "N/A", IF('AUD Protocol'!F220=10, "No", "Yes"))</f>
        <v>Yes</v>
      </c>
    </row>
    <row r="42" spans="1:3" ht="14.4" customHeight="1" x14ac:dyDescent="0.3">
      <c r="C42" s="512"/>
    </row>
    <row r="43" spans="1:3" ht="14.4" customHeight="1" x14ac:dyDescent="0.3">
      <c r="A43" s="515" t="s">
        <v>543</v>
      </c>
      <c r="B43" s="516"/>
      <c r="C43" s="517"/>
    </row>
    <row r="44" spans="1:3" ht="28.8" customHeight="1" x14ac:dyDescent="0.3">
      <c r="A44" s="518"/>
      <c r="B44" s="519" t="s">
        <v>531</v>
      </c>
      <c r="C44" s="606" t="s">
        <v>786</v>
      </c>
    </row>
    <row r="45" spans="1:3" x14ac:dyDescent="0.3">
      <c r="A45" s="580">
        <v>3.1</v>
      </c>
      <c r="B45" s="514">
        <f>'AUD Protocol'!B234</f>
        <v>0</v>
      </c>
      <c r="C45" s="513" t="str">
        <f>IF('AUD Protocol'!F237="N/A", "N/A", IF('AUD Protocol'!F237=20, "No", "Yes"))</f>
        <v>Yes</v>
      </c>
    </row>
    <row r="46" spans="1:3" x14ac:dyDescent="0.3">
      <c r="A46" s="520"/>
      <c r="B46" s="514">
        <f>'AUD Protocol'!B241</f>
        <v>0</v>
      </c>
      <c r="C46" s="513" t="str">
        <f>IF('AUD Protocol'!F244="N/A", "N/A", IF('AUD Protocol'!F244=20, "No", "Yes"))</f>
        <v>Yes</v>
      </c>
    </row>
    <row r="47" spans="1:3" x14ac:dyDescent="0.3">
      <c r="A47" s="520" t="s">
        <v>544</v>
      </c>
      <c r="B47" s="514">
        <f>'AUD Protocol'!B249</f>
        <v>0</v>
      </c>
      <c r="C47" s="513" t="str">
        <f>IF('AUD Protocol'!F249="N/A", "N/A", IF('AUD Protocol'!F249=5, "No", "Yes"))</f>
        <v>Yes</v>
      </c>
    </row>
    <row r="48" spans="1:3" x14ac:dyDescent="0.3">
      <c r="A48" s="520" t="s">
        <v>545</v>
      </c>
      <c r="B48" s="514">
        <f>'AUD Protocol'!B252</f>
        <v>0</v>
      </c>
      <c r="C48" s="513" t="str">
        <f>IF('AUD Protocol'!F252="N/A", "N/A", IF('AUD Protocol'!F252=5, "No", "Yes"))</f>
        <v>Yes</v>
      </c>
    </row>
    <row r="49" spans="1:3" x14ac:dyDescent="0.3">
      <c r="A49" s="520" t="s">
        <v>546</v>
      </c>
      <c r="B49" s="514">
        <f>'AUD Protocol'!B255</f>
        <v>0</v>
      </c>
      <c r="C49" s="513" t="str">
        <f>IF('AUD Protocol'!F255="N/A", "N/A", IF('AUD Protocol'!F255=5, "No", "Yes"))</f>
        <v>Yes</v>
      </c>
    </row>
    <row r="50" spans="1:3" x14ac:dyDescent="0.3">
      <c r="A50" s="580">
        <v>3.3</v>
      </c>
      <c r="B50" s="514">
        <f>'AUD Protocol'!B258</f>
        <v>0</v>
      </c>
      <c r="C50" s="513" t="str">
        <f>IF('AUD Protocol'!F261="N/A", "N/A", IF('AUD Protocol'!F261=20, "No", "Yes"))</f>
        <v>Yes</v>
      </c>
    </row>
    <row r="51" spans="1:3" x14ac:dyDescent="0.3">
      <c r="A51" s="580">
        <v>3.4</v>
      </c>
      <c r="B51" s="514">
        <f>'AUD Protocol'!B265</f>
        <v>0</v>
      </c>
      <c r="C51" s="513" t="str">
        <f>IF('AUD Protocol'!F265="N/A", "N/A", IF('AUD Protocol'!F265=10, "No", "Yes"))</f>
        <v>Yes</v>
      </c>
    </row>
    <row r="52" spans="1:3" x14ac:dyDescent="0.3">
      <c r="A52" s="580">
        <v>3.5</v>
      </c>
      <c r="B52" s="514">
        <f>'AUD Protocol'!B268</f>
        <v>0</v>
      </c>
      <c r="C52" s="513" t="str">
        <f>IF('AUD Protocol'!F271="N/A", "N/A", IF('AUD Protocol'!F271=5, "No", "Yes"))</f>
        <v>Yes</v>
      </c>
    </row>
    <row r="53" spans="1:3" x14ac:dyDescent="0.3">
      <c r="A53" s="580">
        <v>3.6</v>
      </c>
      <c r="B53" s="514">
        <f>'AUD Protocol'!B275</f>
        <v>0</v>
      </c>
      <c r="C53" s="513" t="str">
        <f>IF('AUD Protocol'!F278="N/A", "N/A", IF('AUD Protocol'!F278=20, "No", "Yes"))</f>
        <v>Yes</v>
      </c>
    </row>
    <row r="54" spans="1:3" x14ac:dyDescent="0.3">
      <c r="A54" s="580">
        <v>3.7</v>
      </c>
      <c r="B54" s="514">
        <f>'AUD Protocol'!B283</f>
        <v>0</v>
      </c>
      <c r="C54" s="513" t="str">
        <f>IF('AUD Protocol'!F286="N/A", "N/A", IF('AUD Protocol'!F286=10, "No", "Yes"))</f>
        <v>Yes</v>
      </c>
    </row>
    <row r="55" spans="1:3" x14ac:dyDescent="0.3">
      <c r="A55" s="580">
        <v>3.8</v>
      </c>
      <c r="B55" s="514">
        <f>'AUD Protocol'!B290</f>
        <v>0</v>
      </c>
      <c r="C55" s="513" t="str">
        <f>IF('AUD Protocol'!F293="N/A", "N/A", IF('AUD Protocol'!F293=5, "No", "Yes"))</f>
        <v>Yes</v>
      </c>
    </row>
    <row r="56" spans="1:3" x14ac:dyDescent="0.3">
      <c r="A56" s="580">
        <v>3.9</v>
      </c>
      <c r="B56" s="514">
        <f>'AUD Protocol'!B297</f>
        <v>0</v>
      </c>
      <c r="C56" s="513" t="str">
        <f>IF('AUD Protocol'!F297="N/A", "N/A", IF('AUD Protocol'!F297=5, "No", "Yes"))</f>
        <v>Yes</v>
      </c>
    </row>
    <row r="57" spans="1:3" x14ac:dyDescent="0.3">
      <c r="A57" s="584">
        <v>3.1</v>
      </c>
      <c r="B57" s="514">
        <f>'AUD Protocol'!B300</f>
        <v>0</v>
      </c>
      <c r="C57" s="513" t="str">
        <f>IF('AUD Protocol'!F300="N/A", "N/A", IF('AUD Protocol'!F300=5, "No", "Yes"))</f>
        <v>Yes</v>
      </c>
    </row>
    <row r="58" spans="1:3" x14ac:dyDescent="0.3">
      <c r="A58" s="580">
        <v>3.11</v>
      </c>
      <c r="B58" s="514">
        <f>'AUD Protocol'!B303</f>
        <v>0</v>
      </c>
      <c r="C58" s="513" t="str">
        <f>IF('AUD Protocol'!F303="N/A", "N/A", IF('AUD Protocol'!F303=5, "No", "Yes"))</f>
        <v>Yes</v>
      </c>
    </row>
    <row r="59" spans="1:3" x14ac:dyDescent="0.3">
      <c r="A59" s="520" t="s">
        <v>547</v>
      </c>
      <c r="B59" s="514">
        <f>'AUD Protocol'!B306</f>
        <v>0</v>
      </c>
      <c r="C59" s="513" t="str">
        <f>IF('AUD Protocol'!F306="N/A", "N/A", IF('AUD Protocol'!F306=5, "No", "Yes"))</f>
        <v>Yes</v>
      </c>
    </row>
    <row r="60" spans="1:3" x14ac:dyDescent="0.3">
      <c r="A60" s="520" t="s">
        <v>548</v>
      </c>
      <c r="B60" s="514">
        <f>'AUD Protocol'!B309</f>
        <v>0</v>
      </c>
      <c r="C60" s="513" t="str">
        <f>IF('AUD Protocol'!F312="N/A", "N/A", IF('AUD Protocol'!F312=10, "No", "Yes"))</f>
        <v>Yes</v>
      </c>
    </row>
    <row r="61" spans="1:3" x14ac:dyDescent="0.3">
      <c r="A61" s="580">
        <v>3.13</v>
      </c>
      <c r="B61" s="514">
        <f>'AUD Protocol'!B316</f>
        <v>0</v>
      </c>
      <c r="C61" s="513" t="str">
        <f>IF('AUD Protocol'!F319="N/A", "N/A", IF('AUD Protocol'!F319=10, "No", "Yes"))</f>
        <v>Yes</v>
      </c>
    </row>
    <row r="62" spans="1:3" x14ac:dyDescent="0.3">
      <c r="A62" s="520" t="s">
        <v>549</v>
      </c>
      <c r="B62" s="514">
        <f>'AUD Protocol'!B324</f>
        <v>0</v>
      </c>
      <c r="C62" s="513" t="str">
        <f>IF('AUD Protocol'!F324="N/A", "N/A", IF('AUD Protocol'!F324=5, "No", "Yes"))</f>
        <v>Yes</v>
      </c>
    </row>
    <row r="63" spans="1:3" x14ac:dyDescent="0.3">
      <c r="A63" s="520" t="s">
        <v>550</v>
      </c>
      <c r="B63" s="514">
        <f>'AUD Protocol'!B327</f>
        <v>0</v>
      </c>
      <c r="C63" s="513" t="str">
        <f>IF('AUD Protocol'!F330="N/A", "N/A", IF('AUD Protocol'!F330=5, "No", "Yes"))</f>
        <v>Yes</v>
      </c>
    </row>
    <row r="64" spans="1:3" x14ac:dyDescent="0.3">
      <c r="A64" s="520" t="s">
        <v>551</v>
      </c>
      <c r="B64" s="514">
        <f>'AUD Protocol'!B334</f>
        <v>0</v>
      </c>
      <c r="C64" s="513" t="str">
        <f>IF('AUD Protocol'!F337="N/A", "N/A", IF('AUD Protocol'!F337=5, "No", "Yes"))</f>
        <v>Yes</v>
      </c>
    </row>
    <row r="66" spans="1:3" x14ac:dyDescent="0.3">
      <c r="A66" s="515" t="s">
        <v>552</v>
      </c>
      <c r="B66" s="516"/>
      <c r="C66" s="517"/>
    </row>
    <row r="67" spans="1:3" ht="28.8" customHeight="1" x14ac:dyDescent="0.3">
      <c r="A67" s="518"/>
      <c r="B67" s="519" t="s">
        <v>531</v>
      </c>
      <c r="C67" s="606" t="s">
        <v>786</v>
      </c>
    </row>
    <row r="68" spans="1:3" x14ac:dyDescent="0.3">
      <c r="A68" s="580">
        <v>4.0999999999999996</v>
      </c>
      <c r="B68" s="514">
        <f>'AUD Protocol'!B350</f>
        <v>0</v>
      </c>
      <c r="C68" s="619" t="str">
        <f>IF('AUD Protocol'!F352="N/A", "N/A", IF('AUD Protocol'!F352=10, "No", "Yes"))</f>
        <v>Yes</v>
      </c>
    </row>
    <row r="69" spans="1:3" x14ac:dyDescent="0.3">
      <c r="A69" s="580">
        <v>4.2</v>
      </c>
      <c r="B69" s="514">
        <f>'AUD Protocol'!B356</f>
        <v>0</v>
      </c>
      <c r="C69" s="513" t="str">
        <f>IF('AUD Protocol'!F358="N/A", "N/A", IF('AUD Protocol'!F358=5, "No", "Yes"))</f>
        <v>Yes</v>
      </c>
    </row>
    <row r="70" spans="1:3" x14ac:dyDescent="0.3">
      <c r="A70" s="520"/>
      <c r="B70" s="514">
        <f>'AUD Protocol'!B361</f>
        <v>0</v>
      </c>
      <c r="C70" s="513" t="str">
        <f>IF('AUD Protocol'!F363="N/A", "N/A", IF('AUD Protocol'!F363=5, "No", "Yes"))</f>
        <v>Yes</v>
      </c>
    </row>
    <row r="71" spans="1:3" x14ac:dyDescent="0.3">
      <c r="A71" s="580">
        <v>4.3</v>
      </c>
      <c r="B71" s="514">
        <f>'AUD Protocol'!B367</f>
        <v>0</v>
      </c>
      <c r="C71" s="513" t="str">
        <f>IF('AUD Protocol'!F369="N/A", "N/A", IF('AUD Protocol'!F369=5, "No", "Yes"))</f>
        <v>Yes</v>
      </c>
    </row>
    <row r="72" spans="1:3" x14ac:dyDescent="0.3">
      <c r="A72" s="580">
        <v>4.4000000000000004</v>
      </c>
      <c r="B72" s="514">
        <f>'AUD Protocol'!B373</f>
        <v>0</v>
      </c>
      <c r="C72" s="513" t="str">
        <f>IF('AUD Protocol'!F373="N/A", "N/A", IF('AUD Protocol'!F373=10, "No", "Yes"))</f>
        <v>Yes</v>
      </c>
    </row>
    <row r="73" spans="1:3" x14ac:dyDescent="0.3">
      <c r="A73" s="520" t="s">
        <v>553</v>
      </c>
      <c r="B73" s="514">
        <f>'AUD Protocol'!B377</f>
        <v>0</v>
      </c>
      <c r="C73" s="513" t="str">
        <f>IF('AUD Protocol'!F379="N/A", "N/A", IF('AUD Protocol'!F379=10, "No", "Yes"))</f>
        <v>Yes</v>
      </c>
    </row>
    <row r="74" spans="1:3" x14ac:dyDescent="0.3">
      <c r="A74" s="520" t="s">
        <v>554</v>
      </c>
      <c r="B74" s="514">
        <f>'AUD Protocol'!B383</f>
        <v>0</v>
      </c>
      <c r="C74" s="513" t="str">
        <f>IF('AUD Protocol'!F385="N/A", "N/A", IF('AUD Protocol'!F385=10, "No", "Yes"))</f>
        <v>Yes</v>
      </c>
    </row>
    <row r="75" spans="1:3" x14ac:dyDescent="0.3">
      <c r="A75" s="520" t="s">
        <v>555</v>
      </c>
      <c r="B75" s="514">
        <f>'AUD Protocol'!B389</f>
        <v>0</v>
      </c>
      <c r="C75" s="513" t="str">
        <f>IF('AUD Protocol'!F391="N/A", "N/A", IF('AUD Protocol'!F391=10, "No", "Yes"))</f>
        <v>Yes</v>
      </c>
    </row>
    <row r="76" spans="1:3" x14ac:dyDescent="0.3">
      <c r="A76" s="580">
        <v>4.5999999999999996</v>
      </c>
      <c r="B76" s="514">
        <f>'AUD Protocol'!B395</f>
        <v>0</v>
      </c>
      <c r="C76" s="513" t="str">
        <f>IF('AUD Protocol'!F397="N/A", "N/A", IF('AUD Protocol'!F397=10, "No", "Yes"))</f>
        <v>Yes</v>
      </c>
    </row>
    <row r="77" spans="1:3" x14ac:dyDescent="0.3">
      <c r="A77" s="580">
        <v>4.7</v>
      </c>
      <c r="B77" s="514">
        <f>'AUD Protocol'!B401</f>
        <v>0</v>
      </c>
      <c r="C77" s="513" t="str">
        <f>IF('AUD Protocol'!F403="N/A", "N/A", IF('AUD Protocol'!F403=5, "No", "Yes"))</f>
        <v>Yes</v>
      </c>
    </row>
    <row r="78" spans="1:3" x14ac:dyDescent="0.3">
      <c r="A78" s="580">
        <v>4.8</v>
      </c>
      <c r="B78" s="514">
        <f>'AUD Protocol'!B407</f>
        <v>0</v>
      </c>
      <c r="C78" s="513" t="str">
        <f>IF('AUD Protocol'!F409="N/A", "N/A", IF('AUD Protocol'!F409=10, "No", "Yes"))</f>
        <v>Yes</v>
      </c>
    </row>
    <row r="79" spans="1:3" x14ac:dyDescent="0.3">
      <c r="A79" s="580">
        <v>4.9000000000000004</v>
      </c>
      <c r="B79" s="514">
        <f>'AUD Protocol'!B413</f>
        <v>0</v>
      </c>
      <c r="C79" s="513" t="str">
        <f>IF('AUD Protocol'!F415="N/A", "N/A", IF('AUD Protocol'!F415=10, "No", "Yes"))</f>
        <v>Yes</v>
      </c>
    </row>
    <row r="81" spans="1:3" x14ac:dyDescent="0.3">
      <c r="A81" s="515" t="s">
        <v>556</v>
      </c>
      <c r="B81" s="516"/>
      <c r="C81" s="517"/>
    </row>
    <row r="82" spans="1:3" ht="28.8" customHeight="1" x14ac:dyDescent="0.3">
      <c r="A82" s="518"/>
      <c r="B82" s="519" t="s">
        <v>531</v>
      </c>
      <c r="C82" s="606" t="s">
        <v>786</v>
      </c>
    </row>
    <row r="83" spans="1:3" x14ac:dyDescent="0.3">
      <c r="A83" s="581">
        <v>5.0999999999999996</v>
      </c>
      <c r="B83" s="514">
        <f>'AUD Protocol'!B428</f>
        <v>0</v>
      </c>
      <c r="C83" s="619" t="str">
        <f>IF('AUD Protocol'!F428="N/A", "N/A", IF('AUD Protocol'!F428=5, "No", "Yes"))</f>
        <v>Yes</v>
      </c>
    </row>
    <row r="84" spans="1:3" x14ac:dyDescent="0.3">
      <c r="A84" s="580">
        <v>5.2</v>
      </c>
      <c r="B84" s="514">
        <f>'AUD Protocol'!B431</f>
        <v>0</v>
      </c>
      <c r="C84" s="513" t="str">
        <f>IF('AUD Protocol'!F431="N/A", "N/A", IF('AUD Protocol'!F431=10, "No", "Yes"))</f>
        <v>Yes</v>
      </c>
    </row>
    <row r="85" spans="1:3" x14ac:dyDescent="0.3">
      <c r="A85" s="520" t="s">
        <v>557</v>
      </c>
      <c r="B85" s="514">
        <f>'AUD Protocol'!B435</f>
        <v>0</v>
      </c>
      <c r="C85" s="513" t="str">
        <f>IF('AUD Protocol'!F438="N/A", "N/A", IF('AUD Protocol'!F438=5, "No", "Yes"))</f>
        <v>Yes</v>
      </c>
    </row>
    <row r="86" spans="1:3" x14ac:dyDescent="0.3">
      <c r="A86" s="520"/>
      <c r="B86" s="514">
        <f>'AUD Protocol'!B442</f>
        <v>0</v>
      </c>
      <c r="C86" s="513" t="str">
        <f>IF('AUD Protocol'!F444="N/A", "N/A", IF('AUD Protocol'!F444=5, "No", "Yes"))</f>
        <v>Yes</v>
      </c>
    </row>
    <row r="87" spans="1:3" x14ac:dyDescent="0.3">
      <c r="A87" s="520" t="s">
        <v>558</v>
      </c>
      <c r="B87" s="514">
        <f>'AUD Protocol'!B448</f>
        <v>0</v>
      </c>
      <c r="C87" s="513" t="str">
        <f>IF('AUD Protocol'!F451="N/A", "N/A", IF('AUD Protocol'!F451=5, "No", "Yes"))</f>
        <v>Yes</v>
      </c>
    </row>
    <row r="88" spans="1:3" x14ac:dyDescent="0.3">
      <c r="A88" s="520"/>
      <c r="B88" s="514">
        <f>'AUD Protocol'!B455</f>
        <v>0</v>
      </c>
      <c r="C88" s="513" t="str">
        <f>IF('AUD Protocol'!F457="N/A", "N/A", IF('AUD Protocol'!F457=5, "No", "Yes"))</f>
        <v>Yes</v>
      </c>
    </row>
    <row r="89" spans="1:3" x14ac:dyDescent="0.3">
      <c r="A89" s="520" t="s">
        <v>559</v>
      </c>
      <c r="B89" s="514">
        <f>'AUD Protocol'!B462</f>
        <v>0</v>
      </c>
      <c r="C89" s="513" t="str">
        <f>IF('AUD Protocol'!F465="N/A", "N/A", IF('AUD Protocol'!F465=5, "No", "Yes"))</f>
        <v>Yes</v>
      </c>
    </row>
    <row r="90" spans="1:3" x14ac:dyDescent="0.3">
      <c r="A90" s="520" t="s">
        <v>560</v>
      </c>
      <c r="B90" s="514">
        <f>'AUD Protocol'!B469</f>
        <v>0</v>
      </c>
      <c r="C90" s="513" t="str">
        <f>IF('AUD Protocol'!F72="N/A", "N/A", IF('AUD Protocol'!F472=5, "No", "Yes"))</f>
        <v>Yes</v>
      </c>
    </row>
    <row r="91" spans="1:3" x14ac:dyDescent="0.3">
      <c r="A91" s="520" t="s">
        <v>561</v>
      </c>
      <c r="B91" s="514">
        <f>'AUD Protocol'!B476</f>
        <v>0</v>
      </c>
      <c r="C91" s="513" t="str">
        <f>IF('AUD Protocol'!F479="N/A", "N/A", IF('AUD Protocol'!F479=5, "No", "Yes"))</f>
        <v>Yes</v>
      </c>
    </row>
    <row r="92" spans="1:3" x14ac:dyDescent="0.3">
      <c r="A92" s="580">
        <v>5.5</v>
      </c>
      <c r="B92" s="514">
        <f>'AUD Protocol'!B483</f>
        <v>0</v>
      </c>
      <c r="C92" s="513" t="str">
        <f>IF('AUD Protocol'!F486="N/A", "N/A", IF('AUD Protocol'!F486=10, "No", "Yes"))</f>
        <v>Yes</v>
      </c>
    </row>
    <row r="93" spans="1:3" x14ac:dyDescent="0.3">
      <c r="A93" s="520" t="s">
        <v>562</v>
      </c>
      <c r="B93" s="514">
        <f>'AUD Protocol'!B491</f>
        <v>0</v>
      </c>
      <c r="C93" s="513" t="str">
        <f>IF('AUD Protocol'!F491="N/A", "N/A", IF('AUD Protocol'!F491=5, "No", "Yes"))</f>
        <v>Yes</v>
      </c>
    </row>
    <row r="94" spans="1:3" x14ac:dyDescent="0.3">
      <c r="A94" s="520" t="s">
        <v>563</v>
      </c>
      <c r="B94" s="514">
        <f>'AUD Protocol'!B494</f>
        <v>0</v>
      </c>
      <c r="C94" s="513" t="str">
        <f>IF('AUD Protocol'!F497="N/A", "N/A", IF('AUD Protocol'!F497=5, "No", "Yes"))</f>
        <v>Yes</v>
      </c>
    </row>
    <row r="96" spans="1:3" x14ac:dyDescent="0.3">
      <c r="A96" s="515" t="s">
        <v>564</v>
      </c>
      <c r="B96" s="516"/>
      <c r="C96" s="517"/>
    </row>
    <row r="97" spans="1:3" ht="28.8" customHeight="1" x14ac:dyDescent="0.3">
      <c r="A97" s="518"/>
      <c r="B97" s="519" t="s">
        <v>531</v>
      </c>
      <c r="C97" s="606" t="s">
        <v>786</v>
      </c>
    </row>
    <row r="98" spans="1:3" x14ac:dyDescent="0.3">
      <c r="A98" s="520" t="s">
        <v>565</v>
      </c>
      <c r="B98" s="514">
        <f>'AUD Protocol'!B511</f>
        <v>0</v>
      </c>
      <c r="C98" s="619" t="str">
        <f>IF('AUD Protocol'!F514="N/A", "N/A", IF('AUD Protocol'!F514=5, "No", "Yes"))</f>
        <v>Yes</v>
      </c>
    </row>
    <row r="99" spans="1:3" x14ac:dyDescent="0.3">
      <c r="A99" s="520" t="s">
        <v>566</v>
      </c>
      <c r="B99" s="514">
        <f>'AUD Protocol'!B518</f>
        <v>0</v>
      </c>
      <c r="C99" s="513" t="str">
        <f>IF('AUD Protocol'!F521="N/A", "N/A", IF('AUD Protocol'!F521=5, "No", "Yes"))</f>
        <v>Yes</v>
      </c>
    </row>
    <row r="100" spans="1:3" x14ac:dyDescent="0.3">
      <c r="A100" s="520" t="s">
        <v>567</v>
      </c>
      <c r="B100" s="514">
        <f>'AUD Protocol'!B526</f>
        <v>0</v>
      </c>
      <c r="C100" s="513" t="str">
        <f>IF('AUD Protocol'!F529="N/A", "N/A", IF('AUD Protocol'!F529=5, "No", "Yes"))</f>
        <v>Yes</v>
      </c>
    </row>
    <row r="101" spans="1:3" x14ac:dyDescent="0.3">
      <c r="A101" s="520" t="s">
        <v>568</v>
      </c>
      <c r="B101" s="514">
        <f>'AUD Protocol'!B533</f>
        <v>0</v>
      </c>
      <c r="C101" s="513" t="str">
        <f>IF('AUD Protocol'!F536="N/A", "N/A", IF('AUD Protocol'!F536=10, "No", "Yes"))</f>
        <v>Yes</v>
      </c>
    </row>
    <row r="102" spans="1:3" x14ac:dyDescent="0.3">
      <c r="A102" s="520" t="s">
        <v>569</v>
      </c>
      <c r="B102" s="514">
        <f>'AUD Protocol'!B540</f>
        <v>0</v>
      </c>
      <c r="C102" s="513" t="str">
        <f>IF('AUD Protocol'!F543="N/A", "N/A", IF('AUD Protocol'!F543=10, "No", "Yes"))</f>
        <v>Yes</v>
      </c>
    </row>
    <row r="103" spans="1:3" x14ac:dyDescent="0.3">
      <c r="A103" s="520" t="s">
        <v>570</v>
      </c>
      <c r="B103" s="514">
        <f>'AUD Protocol'!B547</f>
        <v>0</v>
      </c>
      <c r="C103" s="513" t="str">
        <f>IF('AUD Protocol'!F550="N/A", "N/A", IF('AUD Protocol'!F550=10, "No", "Yes"))</f>
        <v>Yes</v>
      </c>
    </row>
    <row r="104" spans="1:3" x14ac:dyDescent="0.3">
      <c r="A104" s="580">
        <v>6.3</v>
      </c>
      <c r="B104" s="514">
        <f>'AUD Protocol'!B554</f>
        <v>0</v>
      </c>
      <c r="C104" s="513" t="str">
        <f>IF('AUD Protocol'!F557="N/A", "N/A", IF('AUD Protocol'!F557=10, "No", "Yes"))</f>
        <v>Yes</v>
      </c>
    </row>
    <row r="105" spans="1:3" x14ac:dyDescent="0.3">
      <c r="A105" s="580">
        <v>6.4</v>
      </c>
      <c r="B105" s="514">
        <f>'AUD Protocol'!B561</f>
        <v>0</v>
      </c>
      <c r="C105" s="513" t="str">
        <f>IF('AUD Protocol'!F561="N/A", "N/A", IF('AUD Protocol'!F561=5, "No", "Yes"))</f>
        <v>Yes</v>
      </c>
    </row>
    <row r="106" spans="1:3" x14ac:dyDescent="0.3">
      <c r="A106" s="580">
        <v>6.5</v>
      </c>
      <c r="B106" s="514">
        <f>'AUD Protocol'!B564</f>
        <v>0</v>
      </c>
      <c r="C106" s="513" t="str">
        <f>IF('AUD Protocol'!F564="N/A", "N/A", IF('AUD Protocol'!F564=5, "No", "Yes"))</f>
        <v>Yes</v>
      </c>
    </row>
    <row r="107" spans="1:3" x14ac:dyDescent="0.3">
      <c r="A107" s="580">
        <v>6.6</v>
      </c>
      <c r="B107" s="514">
        <f>'AUD Protocol'!B567</f>
        <v>0</v>
      </c>
      <c r="C107" s="513" t="str">
        <f>IF('AUD Protocol'!F570="N/A", "N/A", IF('AUD Protocol'!F570=20, "No", "Yes"))</f>
        <v>Yes</v>
      </c>
    </row>
    <row r="108" spans="1:3" x14ac:dyDescent="0.3">
      <c r="A108" s="580">
        <v>6.7</v>
      </c>
      <c r="B108" s="514">
        <f>'AUD Protocol'!B574</f>
        <v>0</v>
      </c>
      <c r="C108" s="513" t="str">
        <f>IF('AUD Protocol'!F577="N/A", "N/A", IF('AUD Protocol'!F577=5, "No", "Yes"))</f>
        <v>Yes</v>
      </c>
    </row>
    <row r="110" spans="1:3" x14ac:dyDescent="0.3">
      <c r="A110" s="515" t="s">
        <v>571</v>
      </c>
      <c r="B110" s="516"/>
      <c r="C110" s="517"/>
    </row>
    <row r="111" spans="1:3" ht="28.8" customHeight="1" x14ac:dyDescent="0.3">
      <c r="A111" s="518"/>
      <c r="B111" s="519" t="s">
        <v>531</v>
      </c>
      <c r="C111" s="606" t="s">
        <v>786</v>
      </c>
    </row>
    <row r="112" spans="1:3" x14ac:dyDescent="0.3">
      <c r="A112" s="520" t="s">
        <v>572</v>
      </c>
      <c r="B112" s="514">
        <f>'AUD Protocol'!B592</f>
        <v>0</v>
      </c>
      <c r="C112" s="619" t="str">
        <f>IF('AUD Protocol'!F595="N/A", "N/A", IF('AUD Protocol'!F595=10, "No", "Yes"))</f>
        <v>Yes</v>
      </c>
    </row>
    <row r="113" spans="1:3" x14ac:dyDescent="0.3">
      <c r="A113" s="520" t="s">
        <v>573</v>
      </c>
      <c r="B113" s="514">
        <f>'AUD Protocol'!B599</f>
        <v>0</v>
      </c>
      <c r="C113" s="619" t="str">
        <f>IF('AUD Protocol'!F602="N/A", "N/A", IF('AUD Protocol'!F602=10, "No", "Yes"))</f>
        <v>Yes</v>
      </c>
    </row>
    <row r="114" spans="1:3" x14ac:dyDescent="0.3">
      <c r="A114" s="520" t="s">
        <v>574</v>
      </c>
      <c r="B114" s="514">
        <f>'AUD Protocol'!B606</f>
        <v>0</v>
      </c>
      <c r="C114" s="619" t="str">
        <f>IF('AUD Protocol'!F609="N/A", "N/A", IF('AUD Protocol'!F609=5, "No", "Yes"))</f>
        <v>Yes</v>
      </c>
    </row>
    <row r="115" spans="1:3" x14ac:dyDescent="0.3">
      <c r="A115" s="520" t="s">
        <v>575</v>
      </c>
      <c r="B115" s="514">
        <f>'AUD Protocol'!B614</f>
        <v>0</v>
      </c>
      <c r="C115" s="619" t="str">
        <f>IF('AUD Protocol'!F614="N/A", "N/A", IF('AUD Protocol'!F614=5, "No", "Yes"))</f>
        <v>Yes</v>
      </c>
    </row>
    <row r="116" spans="1:3" x14ac:dyDescent="0.3">
      <c r="A116" s="520" t="s">
        <v>576</v>
      </c>
      <c r="B116" s="514">
        <f>'AUD Protocol'!B617</f>
        <v>0</v>
      </c>
      <c r="C116" s="619" t="str">
        <f>IF('AUD Protocol'!F617="N/A", "N/A", IF('AUD Protocol'!F617=5, "No", "Yes"))</f>
        <v>Yes</v>
      </c>
    </row>
    <row r="117" spans="1:3" x14ac:dyDescent="0.3">
      <c r="A117" s="520" t="s">
        <v>577</v>
      </c>
      <c r="B117" s="514">
        <f>'AUD Protocol'!B620</f>
        <v>0</v>
      </c>
      <c r="C117" s="619" t="str">
        <f>IF('AUD Protocol'!F620="N/A", "N/A", IF('AUD Protocol'!F620=5, "No", "Yes"))</f>
        <v>Yes</v>
      </c>
    </row>
    <row r="118" spans="1:3" x14ac:dyDescent="0.3">
      <c r="A118" s="580">
        <v>7.3</v>
      </c>
      <c r="B118" s="514">
        <f>'AUD Protocol'!B623</f>
        <v>0</v>
      </c>
      <c r="C118" s="619" t="str">
        <f>IF('AUD Protocol'!F625="N/A", "N/A", IF('AUD Protocol'!F625=10, "No", "Yes"))</f>
        <v>Yes</v>
      </c>
    </row>
    <row r="119" spans="1:3" x14ac:dyDescent="0.3">
      <c r="A119" s="580">
        <v>7.4</v>
      </c>
      <c r="B119" s="514">
        <f>'AUD Protocol'!B629</f>
        <v>0</v>
      </c>
      <c r="C119" s="619" t="str">
        <f>IF('AUD Protocol'!F631="N/A", "N/A", IF('AUD Protocol'!F631=10, "No", "Yes"))</f>
        <v>Yes</v>
      </c>
    </row>
    <row r="120" spans="1:3" x14ac:dyDescent="0.3">
      <c r="A120" s="580">
        <v>7.5</v>
      </c>
      <c r="B120" s="514">
        <f>'AUD Protocol'!B635</f>
        <v>0</v>
      </c>
      <c r="C120" s="619" t="str">
        <f>IF('AUD Protocol'!F635="N/A", "N/A", IF('AUD Protocol'!F635=10, "No", "Yes"))</f>
        <v>Yes</v>
      </c>
    </row>
    <row r="121" spans="1:3" x14ac:dyDescent="0.3">
      <c r="A121" s="520" t="s">
        <v>578</v>
      </c>
      <c r="B121" s="514">
        <f>'AUD Protocol'!B639</f>
        <v>0</v>
      </c>
      <c r="C121" s="619" t="str">
        <f>IF('AUD Protocol'!F642="N/A", "N/A", IF('AUD Protocol'!F642=5, "No", "Yes"))</f>
        <v>Yes</v>
      </c>
    </row>
    <row r="122" spans="1:3" x14ac:dyDescent="0.3">
      <c r="A122" s="520" t="s">
        <v>579</v>
      </c>
      <c r="B122" s="514">
        <f>'AUD Protocol'!B646</f>
        <v>0</v>
      </c>
      <c r="C122" s="619" t="str">
        <f>IF('AUD Protocol'!F649="N/A", "N/A", IF('AUD Protocol'!F649=5, "No", "Yes"))</f>
        <v>Yes</v>
      </c>
    </row>
    <row r="123" spans="1:3" x14ac:dyDescent="0.3">
      <c r="A123" s="580">
        <v>7.7</v>
      </c>
      <c r="B123" s="514">
        <f>'AUD Protocol'!B653</f>
        <v>0</v>
      </c>
      <c r="C123" s="619" t="str">
        <f>IF('AUD Protocol'!F653="N/A", "N/A", IF('AUD Protocol'!F653=10, "No", "Yes"))</f>
        <v>Yes</v>
      </c>
    </row>
    <row r="124" spans="1:3" x14ac:dyDescent="0.3">
      <c r="A124" s="580">
        <v>7.8</v>
      </c>
      <c r="B124" s="514">
        <f>'AUD Protocol'!B656</f>
        <v>0</v>
      </c>
      <c r="C124" s="619" t="str">
        <f>IF('AUD Protocol'!F656="N/A", "N/A", IF('AUD Protocol'!F656=10, "No", "Yes"))</f>
        <v>Yes</v>
      </c>
    </row>
    <row r="126" spans="1:3" x14ac:dyDescent="0.3">
      <c r="A126" s="515" t="s">
        <v>580</v>
      </c>
      <c r="B126" s="516"/>
      <c r="C126" s="517"/>
    </row>
    <row r="127" spans="1:3" ht="28.8" customHeight="1" x14ac:dyDescent="0.3">
      <c r="A127" s="518"/>
      <c r="B127" s="519" t="s">
        <v>531</v>
      </c>
      <c r="C127" s="606" t="s">
        <v>786</v>
      </c>
    </row>
    <row r="128" spans="1:3" x14ac:dyDescent="0.3">
      <c r="A128" s="580">
        <v>8.1</v>
      </c>
      <c r="B128" s="514">
        <f>'AUD Protocol'!B668</f>
        <v>0</v>
      </c>
      <c r="C128" s="619" t="str">
        <f>IF('AUD Protocol'!F668="N/A", "N/A", IF('AUD Protocol'!F668=5, "No", "Yes"))</f>
        <v>Yes</v>
      </c>
    </row>
    <row r="129" spans="1:3" x14ac:dyDescent="0.3">
      <c r="A129" s="582">
        <v>8.1999999999999993</v>
      </c>
      <c r="B129" s="523">
        <f>'AUD Protocol'!B671</f>
        <v>0</v>
      </c>
      <c r="C129" s="513" t="str">
        <f>IF('AUD Protocol'!F674="N/A", "N/A", IF('AUD Protocol'!F674=10, "No", "Yes"))</f>
        <v>Yes</v>
      </c>
    </row>
    <row r="130" spans="1:3" x14ac:dyDescent="0.3">
      <c r="A130" s="582">
        <v>8.3000000000000007</v>
      </c>
      <c r="B130" s="523">
        <f>'AUD Protocol'!B678</f>
        <v>0</v>
      </c>
      <c r="C130" s="513" t="str">
        <f>IF('AUD Protocol'!F678="N/A", "N/A", IF('AUD Protocol'!F678=5, "No", "Yes"))</f>
        <v>Yes</v>
      </c>
    </row>
    <row r="131" spans="1:3" x14ac:dyDescent="0.3">
      <c r="A131" s="582">
        <v>8.4</v>
      </c>
      <c r="B131" s="523">
        <f>'AUD Protocol'!B681</f>
        <v>0</v>
      </c>
      <c r="C131" s="513" t="str">
        <f>IF('AUD Protocol'!F681="N/A", "N/A", IF('AUD Protocol'!F681=5, "No", "Yes"))</f>
        <v>Yes</v>
      </c>
    </row>
    <row r="132" spans="1:3" x14ac:dyDescent="0.3">
      <c r="A132" s="582">
        <v>8.5</v>
      </c>
      <c r="B132" s="523">
        <f>'AUD Protocol'!B684</f>
        <v>0</v>
      </c>
      <c r="C132" s="513" t="str">
        <f>IF('AUD Protocol'!F684="N/A", "N/A", IF('AUD Protocol'!F684=5, "No", "Yes"))</f>
        <v>Yes</v>
      </c>
    </row>
    <row r="133" spans="1:3" x14ac:dyDescent="0.3">
      <c r="A133" s="582">
        <v>8.6</v>
      </c>
      <c r="B133" s="523">
        <f>'AUD Protocol'!B687</f>
        <v>0</v>
      </c>
      <c r="C133" s="513" t="str">
        <f>IF('AUD Protocol'!F690="N/A", "N/A", IF('AUD Protocol'!F690=5, "No", "Yes"))</f>
        <v>Yes</v>
      </c>
    </row>
    <row r="134" spans="1:3" x14ac:dyDescent="0.3">
      <c r="A134" s="521" t="s">
        <v>581</v>
      </c>
      <c r="B134" s="523">
        <f>'AUD Protocol'!B695</f>
        <v>0</v>
      </c>
      <c r="C134" s="513" t="str">
        <f>IF('AUD Protocol'!F698="N/A", "N/A", IF('AUD Protocol'!F698=10, "No", "Yes"))</f>
        <v>Yes</v>
      </c>
    </row>
    <row r="135" spans="1:3" x14ac:dyDescent="0.3">
      <c r="A135" s="521" t="s">
        <v>582</v>
      </c>
      <c r="B135" s="523">
        <f>'AUD Protocol'!B702</f>
        <v>0</v>
      </c>
      <c r="C135" s="513" t="str">
        <f>IF('AUD Protocol'!F705="N/A", "N/A", IF('AUD Protocol'!F705=10, "No", "Yes"))</f>
        <v>Yes</v>
      </c>
    </row>
    <row r="136" spans="1:3" x14ac:dyDescent="0.3">
      <c r="A136" s="521" t="s">
        <v>583</v>
      </c>
      <c r="B136" s="523">
        <f>'AUD Protocol'!B710</f>
        <v>0</v>
      </c>
      <c r="C136" s="513" t="str">
        <f>IF('AUD Protocol'!F713="N/A", "N/A", IF('AUD Protocol'!F713=10, "No", "Yes"))</f>
        <v>Yes</v>
      </c>
    </row>
    <row r="137" spans="1:3" x14ac:dyDescent="0.3">
      <c r="A137" s="521" t="s">
        <v>584</v>
      </c>
      <c r="B137" s="523">
        <f>'AUD Protocol'!B717</f>
        <v>0</v>
      </c>
      <c r="C137" s="513" t="str">
        <f>IF('AUD Protocol'!F720="N/A", "N/A", IF('AUD Protocol'!F720=10, "No", "Yes"))</f>
        <v>Yes</v>
      </c>
    </row>
    <row r="138" spans="1:3" x14ac:dyDescent="0.3">
      <c r="A138" s="582">
        <v>8.9</v>
      </c>
      <c r="B138" s="523">
        <f>'AUD Protocol'!B724</f>
        <v>0</v>
      </c>
      <c r="C138" s="513" t="str">
        <f>IF('AUD Protocol'!F727="N/A", "N/A", IF('AUD Protocol'!F727=5, "No", "Yes"))</f>
        <v>Yes</v>
      </c>
    </row>
    <row r="139" spans="1:3" x14ac:dyDescent="0.3">
      <c r="A139" s="521"/>
      <c r="B139" s="523">
        <f>'AUD Protocol'!B731</f>
        <v>0</v>
      </c>
      <c r="C139" s="513" t="str">
        <f>IF('AUD Protocol'!F733="N/A", "N/A", IF('AUD Protocol'!F733=10, "No", "Yes"))</f>
        <v>Yes</v>
      </c>
    </row>
    <row r="140" spans="1:3" x14ac:dyDescent="0.3">
      <c r="A140" s="583">
        <v>8.1</v>
      </c>
      <c r="B140" s="523">
        <f>'AUD Protocol'!B737</f>
        <v>0</v>
      </c>
      <c r="C140" s="513" t="str">
        <f>IF('AUD Protocol'!F737="N/A", "N/A", IF('AUD Protocol'!F737=5, "No", "Yes"))</f>
        <v>Yes</v>
      </c>
    </row>
    <row r="141" spans="1:3" x14ac:dyDescent="0.3">
      <c r="A141" s="582">
        <v>8.11</v>
      </c>
      <c r="B141" s="523">
        <f>'AUD Protocol'!B740</f>
        <v>0</v>
      </c>
      <c r="C141" s="513" t="str">
        <f>IF('AUD Protocol'!F743="N/A", "N/A", IF('AUD Protocol'!F743=10, "No", "Yes"))</f>
        <v>Yes</v>
      </c>
    </row>
    <row r="143" spans="1:3" x14ac:dyDescent="0.3">
      <c r="A143" s="515" t="s">
        <v>585</v>
      </c>
      <c r="B143" s="516"/>
      <c r="C143" s="517"/>
    </row>
    <row r="144" spans="1:3" ht="28.8" customHeight="1" x14ac:dyDescent="0.3">
      <c r="A144" s="518"/>
      <c r="B144" s="519" t="s">
        <v>531</v>
      </c>
      <c r="C144" s="606" t="s">
        <v>786</v>
      </c>
    </row>
    <row r="145" spans="1:3" x14ac:dyDescent="0.3">
      <c r="A145" s="580">
        <v>9.1</v>
      </c>
      <c r="B145" s="514">
        <f>'AUD Protocol'!B756</f>
        <v>0</v>
      </c>
      <c r="C145" s="619" t="str">
        <f>IF('AUD Protocol'!F756="N/A", "N/A", IF('AUD Protocol'!F756=5, "No", "Yes"))</f>
        <v>Yes</v>
      </c>
    </row>
    <row r="146" spans="1:3" x14ac:dyDescent="0.3">
      <c r="A146" s="580">
        <v>9.1999999999999993</v>
      </c>
      <c r="B146" s="523">
        <f>'AUD Protocol'!B759</f>
        <v>0</v>
      </c>
      <c r="C146" s="513" t="str">
        <f>IF('AUD Protocol'!F759="N/A", "N/A", IF('AUD Protocol'!F759=5, "No", "Yes"))</f>
        <v>Yes</v>
      </c>
    </row>
    <row r="147" spans="1:3" x14ac:dyDescent="0.3">
      <c r="A147" s="580">
        <v>9.3000000000000007</v>
      </c>
      <c r="B147" s="523">
        <f>'AUD Protocol'!B762</f>
        <v>0</v>
      </c>
      <c r="C147" s="513" t="str">
        <f>IF('AUD Protocol'!F762="N/A", "N/A", IF('AUD Protocol'!F762=5, "No", "Yes"))</f>
        <v>Yes</v>
      </c>
    </row>
    <row r="148" spans="1:3" x14ac:dyDescent="0.3">
      <c r="A148" s="580">
        <v>9.4</v>
      </c>
      <c r="B148" s="523">
        <f>'AUD Protocol'!B765</f>
        <v>0</v>
      </c>
      <c r="C148" s="513" t="str">
        <f>IF('AUD Protocol'!F768="N/A", "N/A", IF('AUD Protocol'!F768=10, "No", "Yes"))</f>
        <v>Yes</v>
      </c>
    </row>
    <row r="149" spans="1:3" x14ac:dyDescent="0.3">
      <c r="A149" s="580">
        <v>9.5</v>
      </c>
      <c r="B149" s="523">
        <f>'AUD Protocol'!B772</f>
        <v>0</v>
      </c>
      <c r="C149" s="513" t="str">
        <f>IF('AUD Protocol'!F772="N/A", "N/A", IF('AUD Protocol'!F772=5, "No", "Yes"))</f>
        <v>Yes</v>
      </c>
    </row>
    <row r="150" spans="1:3" x14ac:dyDescent="0.3">
      <c r="A150" s="580">
        <v>9.6</v>
      </c>
      <c r="B150" s="523">
        <f>'AUD Protocol'!B775</f>
        <v>0</v>
      </c>
      <c r="C150" s="513" t="str">
        <f>IF('AUD Protocol'!F778="N/A", "N/A", IF('AUD Protocol'!F778=10, "No", "Yes"))</f>
        <v>Yes</v>
      </c>
    </row>
    <row r="151" spans="1:3" x14ac:dyDescent="0.3">
      <c r="A151" s="580">
        <v>9.6999999999999993</v>
      </c>
      <c r="B151" s="523">
        <f>'AUD Protocol'!B782</f>
        <v>0</v>
      </c>
      <c r="C151" s="513" t="str">
        <f>IF('AUD Protocol'!F782="N/A", "N/A", IF('AUD Protocol'!F782=5, "No", "Yes"))</f>
        <v>Yes</v>
      </c>
    </row>
    <row r="152" spans="1:3" x14ac:dyDescent="0.3">
      <c r="A152" s="520" t="s">
        <v>586</v>
      </c>
      <c r="B152" s="523">
        <f>'AUD Protocol'!B786</f>
        <v>0</v>
      </c>
      <c r="C152" s="513" t="str">
        <f>IF('AUD Protocol'!F789="N/A", "N/A", IF('AUD Protocol'!F789=5, "No", "Yes"))</f>
        <v>Yes</v>
      </c>
    </row>
    <row r="153" spans="1:3" x14ac:dyDescent="0.3">
      <c r="A153" s="520" t="s">
        <v>587</v>
      </c>
      <c r="B153" s="523">
        <f>'AUD Protocol'!B793</f>
        <v>0</v>
      </c>
      <c r="C153" s="513" t="str">
        <f>IF('AUD Protocol'!F796="N/A", "N/A", IF('AUD Protocol'!F796=5, "No", "Yes"))</f>
        <v>Yes</v>
      </c>
    </row>
    <row r="154" spans="1:3" x14ac:dyDescent="0.3">
      <c r="A154" s="520" t="s">
        <v>588</v>
      </c>
      <c r="B154" s="523">
        <f>'AUD Protocol'!B800</f>
        <v>0</v>
      </c>
      <c r="C154" s="513" t="str">
        <f>IF('AUD Protocol'!F803="N/A", "N/A", IF('AUD Protocol'!F803=5, "No", "Yes"))</f>
        <v>Yes</v>
      </c>
    </row>
    <row r="155" spans="1:3" x14ac:dyDescent="0.3">
      <c r="A155" s="520" t="s">
        <v>589</v>
      </c>
      <c r="B155" s="523">
        <f>'AUD Protocol'!B807</f>
        <v>0</v>
      </c>
      <c r="C155" s="513" t="str">
        <f>IF('AUD Protocol'!F810="N/A", "N/A", IF('AUD Protocol'!F810=5, "No", "Yes"))</f>
        <v>Yes</v>
      </c>
    </row>
    <row r="156" spans="1:3" x14ac:dyDescent="0.3">
      <c r="A156" s="580">
        <v>9.9</v>
      </c>
      <c r="B156" s="523">
        <f>'AUD Protocol'!B814</f>
        <v>0</v>
      </c>
      <c r="C156" s="513" t="str">
        <f>IF('AUD Protocol'!F814="N/A", "N/A", IF('AUD Protocol'!F814=5, "No", "Yes"))</f>
        <v>Yes</v>
      </c>
    </row>
    <row r="157" spans="1:3" x14ac:dyDescent="0.3">
      <c r="A157" s="584">
        <v>9.1</v>
      </c>
      <c r="B157" s="523">
        <f>'AUD Protocol'!B817</f>
        <v>0</v>
      </c>
      <c r="C157" s="513" t="str">
        <f>IF('AUD Protocol'!F820="N/A", "N/A", IF('AUD Protocol'!F820=5, "No", "Yes"))</f>
        <v>Yes</v>
      </c>
    </row>
    <row r="159" spans="1:3" x14ac:dyDescent="0.3">
      <c r="A159" s="515" t="s">
        <v>590</v>
      </c>
      <c r="B159" s="516"/>
      <c r="C159" s="517"/>
    </row>
    <row r="160" spans="1:3" ht="28.8" customHeight="1" x14ac:dyDescent="0.3">
      <c r="A160" s="518"/>
      <c r="B160" s="519" t="s">
        <v>531</v>
      </c>
      <c r="C160" s="606" t="s">
        <v>786</v>
      </c>
    </row>
    <row r="161" spans="1:3" x14ac:dyDescent="0.3">
      <c r="A161" s="520" t="s">
        <v>591</v>
      </c>
      <c r="B161" s="514">
        <f>'AUD Protocol'!B834</f>
        <v>0</v>
      </c>
      <c r="C161" s="619" t="str">
        <f>IF('AUD Protocol'!F837="N/A", "N/A", IF('AUD Protocol'!F837=10, "No", "Yes"))</f>
        <v>Yes</v>
      </c>
    </row>
    <row r="162" spans="1:3" x14ac:dyDescent="0.3">
      <c r="A162" s="520" t="s">
        <v>592</v>
      </c>
      <c r="B162" s="523">
        <f>'AUD Protocol'!B841</f>
        <v>0</v>
      </c>
      <c r="C162" s="513" t="str">
        <f>IF('AUD Protocol'!F844="N/A", "N/A", IF('AUD Protocol'!F844=5, "No", "Yes"))</f>
        <v>Yes</v>
      </c>
    </row>
    <row r="163" spans="1:3" x14ac:dyDescent="0.3">
      <c r="A163" s="580">
        <v>10.199999999999999</v>
      </c>
      <c r="B163" s="523">
        <f>'AUD Protocol'!B848</f>
        <v>0</v>
      </c>
      <c r="C163" s="513" t="str">
        <f>IF('AUD Protocol'!F848="N/A", "N/A", IF('AUD Protocol'!F848=5, "No", "Yes"))</f>
        <v>Yes</v>
      </c>
    </row>
    <row r="164" spans="1:3" x14ac:dyDescent="0.3">
      <c r="A164" s="580">
        <v>10.3</v>
      </c>
      <c r="B164" s="523">
        <f>'AUD Protocol'!B851</f>
        <v>0</v>
      </c>
      <c r="C164" s="513" t="str">
        <f>IF('AUD Protocol'!F854="N/A", "N/A", IF('AUD Protocol'!F854=10, "No", "Yes"))</f>
        <v>Yes</v>
      </c>
    </row>
    <row r="165" spans="1:3" x14ac:dyDescent="0.3">
      <c r="A165" s="580">
        <v>10.4</v>
      </c>
      <c r="B165" s="523">
        <f>'AUD Protocol'!B858</f>
        <v>0</v>
      </c>
      <c r="C165" s="513" t="str">
        <f>IF('AUD Protocol'!F858="N/A", "N/A", IF('AUD Protocol'!F858=10, "No", "Yes"))</f>
        <v>Yes</v>
      </c>
    </row>
    <row r="166" spans="1:3" x14ac:dyDescent="0.3">
      <c r="A166" s="580">
        <v>10.5</v>
      </c>
      <c r="B166" s="523">
        <f>'AUD Protocol'!B861</f>
        <v>0</v>
      </c>
      <c r="C166" s="513" t="str">
        <f>IF('AUD Protocol'!F864="N/A", "N/A", IF('AUD Protocol'!F864=10, "No", "Yes"))</f>
        <v>Yes</v>
      </c>
    </row>
    <row r="167" spans="1:3" x14ac:dyDescent="0.3">
      <c r="A167" s="580">
        <v>10.6</v>
      </c>
      <c r="B167" s="523">
        <f>'AUD Protocol'!B868</f>
        <v>0</v>
      </c>
      <c r="C167" s="513" t="str">
        <f>IF('AUD Protocol'!F871="N/A", "N/A", IF('AUD Protocol'!F871=10, "No", "Yes"))</f>
        <v>Yes</v>
      </c>
    </row>
    <row r="168" spans="1:3" x14ac:dyDescent="0.3">
      <c r="A168" s="580">
        <v>10.7</v>
      </c>
      <c r="B168" s="523">
        <f>'AUD Protocol'!B875</f>
        <v>0</v>
      </c>
      <c r="C168" s="513" t="str">
        <f>IF('AUD Protocol'!F878="N/A", "N/A", IF('AUD Protocol'!F878=10, "No", "Yes"))</f>
        <v>Yes</v>
      </c>
    </row>
    <row r="169" spans="1:3" x14ac:dyDescent="0.3">
      <c r="A169" s="580">
        <v>10.8</v>
      </c>
      <c r="B169" s="523">
        <f>'AUD Protocol'!B882</f>
        <v>0</v>
      </c>
      <c r="C169" s="513" t="str">
        <f>IF('AUD Protocol'!F885="N/A", "N/A", IF('AUD Protocol'!F885=5, "No", "Yes"))</f>
        <v>Yes</v>
      </c>
    </row>
    <row r="170" spans="1:3" x14ac:dyDescent="0.3">
      <c r="A170" s="580">
        <v>10.9</v>
      </c>
      <c r="B170" s="523">
        <f>'AUD Protocol'!B889</f>
        <v>0</v>
      </c>
      <c r="C170" s="513" t="str">
        <f>IF('AUD Protocol'!F889="N/A", "N/A", IF('AUD Protocol'!F889=10, "No", "Yes"))</f>
        <v>Yes</v>
      </c>
    </row>
    <row r="171" spans="1:3" x14ac:dyDescent="0.3">
      <c r="A171" s="584">
        <v>10.1</v>
      </c>
      <c r="B171" s="523">
        <f>'AUD Protocol'!B892</f>
        <v>0</v>
      </c>
      <c r="C171" s="513" t="str">
        <f>IF('AUD Protocol'!F895="N/A", "N/A", IF('AUD Protocol'!F895=20, "No", "Yes"))</f>
        <v>Yes</v>
      </c>
    </row>
    <row r="172" spans="1:3" x14ac:dyDescent="0.3">
      <c r="A172" s="584">
        <v>10.11</v>
      </c>
      <c r="B172" s="523">
        <f>'AUD Protocol'!B899</f>
        <v>0</v>
      </c>
      <c r="C172" s="513" t="str">
        <f>IF('AUD Protocol'!F902="N/A", "N/A", IF('AUD Protocol'!F902=10, "No", "Yes"))</f>
        <v>Yes</v>
      </c>
    </row>
  </sheetData>
  <sheetProtection algorithmName="SHA-512" hashValue="tAein4qoFwQIEXrOARikNa16qvMhtcUUB3bBMHVPfGPwevaEhcQObfWSP/FM4TG75LmcZ96J9hdWm7ayiuBQhA==" saltValue="O+b+CQWyj3mmVz7X8IzP8A==" spinCount="100000" sheet="1" objects="1" scenarios="1"/>
  <customSheetViews>
    <customSheetView guid="{1F6092BF-79A8-41FC-90BB-80995E70DE06}" topLeftCell="A23">
      <selection activeCell="C30" sqref="C30"/>
      <pageMargins left="0.7" right="0.7" top="0.75" bottom="0.75" header="0.3" footer="0.3"/>
    </customSheetView>
  </customSheetViews>
  <phoneticPr fontId="56" type="noConversion"/>
  <conditionalFormatting sqref="C5:C20">
    <cfRule type="cellIs" dxfId="3" priority="3" operator="equal">
      <formula>"No"</formula>
    </cfRule>
    <cfRule type="cellIs" dxfId="2" priority="4" operator="equal">
      <formula>"Yes"</formula>
    </cfRule>
  </conditionalFormatting>
  <conditionalFormatting sqref="C24:C41 C45:C64 C68:C79 C83:C94 C98:C108 C112:C124 C128:C141 C145:C157 C161:C172">
    <cfRule type="cellIs" dxfId="1" priority="1" operator="equal">
      <formula>"No"</formula>
    </cfRule>
    <cfRule type="cellIs" dxfId="0" priority="2"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Completion Instructions</vt:lpstr>
      <vt:lpstr>Cover Page</vt:lpstr>
      <vt:lpstr>Code of Ethics</vt:lpstr>
      <vt:lpstr>Interviews</vt:lpstr>
      <vt:lpstr>Interview Sampling</vt:lpstr>
      <vt:lpstr>Sampling Guide</vt:lpstr>
      <vt:lpstr>AUD Protocol</vt:lpstr>
      <vt:lpstr>Summary Score Sheet</vt:lpstr>
      <vt:lpstr>Notes</vt:lpstr>
      <vt:lpstr>Lists</vt:lpstr>
      <vt:lpstr>'AUD Protocol'!_Hlk530031660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Carola von Sass</dc:creator>
  <cp:lastModifiedBy>Carola von Sass</cp:lastModifiedBy>
  <cp:lastPrinted>2025-06-23T19:21:05Z</cp:lastPrinted>
  <dcterms:created xsi:type="dcterms:W3CDTF">2024-12-17T21:36:20Z</dcterms:created>
  <dcterms:modified xsi:type="dcterms:W3CDTF">2026-04-20T16:55:56Z</dcterms:modified>
</cp:coreProperties>
</file>